
<file path=[Content_Types].xml><?xml version="1.0" encoding="utf-8"?>
<Types xmlns="http://schemas.openxmlformats.org/package/2006/content-types">
  <Default Extension="xml" ContentType="application/xml"/>
  <Default Extension="emf" ContentType="image/x-emf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50" tabRatio="588" activeTab="1"/>
  </bookViews>
  <sheets>
    <sheet name="Instructivo" sheetId="4" r:id="rId1"/>
    <sheet name="Ingresos y Deducciones" sheetId="1" r:id="rId2"/>
    <sheet name="Detalles de Liquidación" sheetId="2" r:id="rId3"/>
    <sheet name="Parámetros" sheetId="3" r:id="rId4"/>
    <sheet name="Ingresos antes" sheetId="5" state="hidden" r:id="rId5"/>
    <sheet name="Liquidación antes" sheetId="6" state="hidden" r:id="rId6"/>
    <sheet name="Parámetros antes" sheetId="7" state="hidden" r:id="rId7"/>
  </sheets>
  <definedNames>
    <definedName name="_xlnm._FilterDatabase" localSheetId="1" hidden="1">'Ingresos y Deducciones'!#REF!</definedName>
    <definedName name="_xlnm.Print_Area" localSheetId="2">'Detalles de Liquidación'!$B$2:$J$82</definedName>
    <definedName name="_xlnm.Print_Area" localSheetId="1">'Ingresos y Deducciones'!$B$2:$L$83</definedName>
    <definedName name="_xlnm.Print_Area" localSheetId="0">Instructivo!$B$2:$I$119</definedName>
    <definedName name="_xlnm.Print_Area" localSheetId="3">Parámetros!$B$2:$K$34</definedName>
    <definedName name="_xlnm.Criteria" localSheetId="1">'Ingresos y Deducciones'!$I$51:$I$51</definedName>
  </definedNames>
  <calcPr calcId="144525"/>
</workbook>
</file>

<file path=xl/sharedStrings.xml><?xml version="1.0" encoding="utf-8"?>
<sst xmlns="http://schemas.openxmlformats.org/spreadsheetml/2006/main" count="306" uniqueCount="134">
  <si>
    <t xml:space="preserve">                                                   </t>
  </si>
  <si>
    <t xml:space="preserve">         IMPUESTO A LA RENTA DE LAS PERSONAS FÍSICAS   </t>
  </si>
  <si>
    <t xml:space="preserve">                                                    </t>
  </si>
  <si>
    <t xml:space="preserve">          Categoría II: Rentas del Trabajo  IRPF 2024</t>
  </si>
  <si>
    <t xml:space="preserve">          Estimación de la retención mensual 2024</t>
  </si>
  <si>
    <t>Instructivo IRPF Cat.II - Estimación retención mensual aplicable a partir de abril de 2024</t>
  </si>
  <si>
    <t>Desarrollado por D.G.I.</t>
  </si>
  <si>
    <t xml:space="preserve">                    </t>
  </si>
  <si>
    <t xml:space="preserve">                                             IMPUESTO A LA RENTA DE LAS PERSONAS FÍSICAS   </t>
  </si>
  <si>
    <r>
      <rPr>
        <b/>
        <sz val="12"/>
        <color indexed="63"/>
        <rFont val="Arial"/>
        <charset val="134"/>
      </rPr>
      <t xml:space="preserve">                                                              Categoría II: Rentas del Trabajo  </t>
    </r>
    <r>
      <rPr>
        <b/>
        <sz val="14"/>
        <color indexed="63"/>
        <rFont val="Arial"/>
        <charset val="134"/>
      </rPr>
      <t>IRPF 2024</t>
    </r>
  </si>
  <si>
    <t xml:space="preserve">                                                              Estimación de la retención mensual. Vigencia: 1/01/2024</t>
  </si>
  <si>
    <t>Sección 1</t>
  </si>
  <si>
    <t>Opción AFAP</t>
  </si>
  <si>
    <t>Si</t>
  </si>
  <si>
    <t>Opción reducción retención NF</t>
  </si>
  <si>
    <t>No</t>
  </si>
  <si>
    <t>Aplica el mínimo no imponible</t>
  </si>
  <si>
    <t>Aplica exclusión del régimen de retenciones</t>
  </si>
  <si>
    <t>Sección 2</t>
  </si>
  <si>
    <t>Ingresos:</t>
  </si>
  <si>
    <t>1.</t>
  </si>
  <si>
    <r>
      <rPr>
        <b/>
        <sz val="10"/>
        <rFont val="Arial"/>
        <charset val="134"/>
      </rPr>
      <t xml:space="preserve">Ingreso Nominal Mensual </t>
    </r>
    <r>
      <rPr>
        <sz val="10"/>
        <rFont val="Arial"/>
        <charset val="134"/>
      </rPr>
      <t>………………………………………………………………………………………….</t>
    </r>
  </si>
  <si>
    <t>$</t>
  </si>
  <si>
    <t>2.</t>
  </si>
  <si>
    <t>Otros ingresos Mensuales gravados con aportes a la Seguridad Social………………………………………..</t>
  </si>
  <si>
    <t>3.</t>
  </si>
  <si>
    <t>Otros ingresos Mensuales NO gravados con aportes a la Seguridad Social…………………………………..</t>
  </si>
  <si>
    <t>(Aguinaldo obligatorio por disposiciones legales no computable para ingresos ni deducciones)</t>
  </si>
  <si>
    <t>4.</t>
  </si>
  <si>
    <t>Salario Vacacional obligatorio por disposiciones legales:…………………………………………………………………………………</t>
  </si>
  <si>
    <t>5.</t>
  </si>
  <si>
    <t>Incremento 6% Ingresos gravados Seguridad Social (Si renta computable &gt; 10 BPC)……………………….</t>
  </si>
  <si>
    <t>Total de renta computable del mes:</t>
  </si>
  <si>
    <t>Sección 3</t>
  </si>
  <si>
    <t>Deducciones:</t>
  </si>
  <si>
    <t>6.</t>
  </si>
  <si>
    <t>Cantidad de personas a cargo</t>
  </si>
  <si>
    <t>Porcentaje de deducción de las personas a cargo……</t>
  </si>
  <si>
    <t>Deducción 100%</t>
  </si>
  <si>
    <t>Sin Discapacidad (hijos menores)………………………………………</t>
  </si>
  <si>
    <t>Con Discapacidad……………………………………………………..</t>
  </si>
  <si>
    <t>Importe Mensual a Deducir…………………………………................</t>
  </si>
  <si>
    <t>7.</t>
  </si>
  <si>
    <t>Si es profesional:</t>
  </si>
  <si>
    <t>Fondo de solidaridad…………………. ………………………</t>
  </si>
  <si>
    <t>NO</t>
  </si>
  <si>
    <t>Adicional Fondo de solidaridad………………………</t>
  </si>
  <si>
    <t>Aporte Mensual a CJPPU o Caja Notarial…………………..</t>
  </si>
  <si>
    <t>8.</t>
  </si>
  <si>
    <r>
      <rPr>
        <sz val="10"/>
        <color indexed="8"/>
        <rFont val="Arial"/>
        <charset val="134"/>
      </rPr>
      <t xml:space="preserve">Aportes a la Seguridad Social sueldos y otras partidas gravadas </t>
    </r>
    <r>
      <rPr>
        <i/>
        <sz val="8"/>
        <color indexed="8"/>
        <rFont val="Arial"/>
        <charset val="134"/>
      </rPr>
      <t>(excluido el aguinaldo por disposiciones legales)</t>
    </r>
  </si>
  <si>
    <t>(Calculados sobre los ingresos de Mes). Profesionales ingresan aquí aportes al FONASA.</t>
  </si>
  <si>
    <t>Aportes Jubilatorios……………………………………………..</t>
  </si>
  <si>
    <t>Aportes FONASA………………………………………………..</t>
  </si>
  <si>
    <t>Aporte FRL………………………………………………………..</t>
  </si>
  <si>
    <t>9.</t>
  </si>
  <si>
    <t>Otras Deducciones (Mensual)…………………………………………………………………………….</t>
  </si>
  <si>
    <t>Total deducciones de mes:</t>
  </si>
  <si>
    <t>Sección 4</t>
  </si>
  <si>
    <t>Monto a retener previo modificación Ley 20.124</t>
  </si>
  <si>
    <t xml:space="preserve">Rebaja en virtud de modificación Ley 20.124 </t>
  </si>
  <si>
    <t xml:space="preserve"> = Campos habilitados para ingreso de datos</t>
  </si>
  <si>
    <t xml:space="preserve"> = Campos calculados</t>
  </si>
  <si>
    <t xml:space="preserve"> = Campos no habilitados para opción elegida</t>
  </si>
  <si>
    <t>Desarrollado por DGI</t>
  </si>
  <si>
    <t xml:space="preserve"> IMPUESTO A LA RENTA DE LAS PERSONAS FÍSICAS  </t>
  </si>
  <si>
    <t>Categoría II: Rentas del Trabajo IRPF 2024</t>
  </si>
  <si>
    <t>Estimación de la retención mensual  2024</t>
  </si>
  <si>
    <t>INGRESOS del Mes:</t>
  </si>
  <si>
    <t xml:space="preserve">Ingresos nominales </t>
  </si>
  <si>
    <t xml:space="preserve">Otras partidas </t>
  </si>
  <si>
    <t>Salario vacacional</t>
  </si>
  <si>
    <t>Incremento 6% Dto. 199/011</t>
  </si>
  <si>
    <t>Mínimo no imponible (Opción "No" en "Aplica Mínimo Imponible - Sección 1)</t>
  </si>
  <si>
    <t>Total renta computable:</t>
  </si>
  <si>
    <t>DEDUCCIONES del Mes:</t>
  </si>
  <si>
    <t>Aportes Jubilatorios</t>
  </si>
  <si>
    <t>Aportes FONASA</t>
  </si>
  <si>
    <t>Aportes FRL</t>
  </si>
  <si>
    <t>Hijos o personas a cargo</t>
  </si>
  <si>
    <t>Fondo de solidaridad y adicional</t>
  </si>
  <si>
    <t>Aporte a CJPPU</t>
  </si>
  <si>
    <t>Otras deducciones</t>
  </si>
  <si>
    <t>Total deducciones:</t>
  </si>
  <si>
    <t>Monto estimado de retención IRPF régimen general:</t>
  </si>
  <si>
    <t>Monto de retención reducida por opción NF</t>
  </si>
  <si>
    <t>Cálculo del impuesto/deducciones según escala de rentas</t>
  </si>
  <si>
    <t>Rangos BPC</t>
  </si>
  <si>
    <t>Desde</t>
  </si>
  <si>
    <t>Hasta</t>
  </si>
  <si>
    <t>Ingresos</t>
  </si>
  <si>
    <t>Tasa</t>
  </si>
  <si>
    <t>Impuesto</t>
  </si>
  <si>
    <t>Ingresos excl.aguin y SV</t>
  </si>
  <si>
    <t>Deducciones</t>
  </si>
  <si>
    <t>A  Deducir</t>
  </si>
  <si>
    <t>Monto de retención art.64 bis Dto. 148/007:</t>
  </si>
  <si>
    <t>Monto de retención reducida por opción NF:</t>
  </si>
  <si>
    <r>
      <rPr>
        <b/>
        <sz val="14"/>
        <color indexed="53"/>
        <rFont val="Arial"/>
        <charset val="134"/>
      </rPr>
      <t xml:space="preserve">     I</t>
    </r>
    <r>
      <rPr>
        <b/>
        <sz val="12"/>
        <color indexed="53"/>
        <rFont val="Arial"/>
        <charset val="134"/>
      </rPr>
      <t xml:space="preserve">MPUESTO A LA </t>
    </r>
    <r>
      <rPr>
        <b/>
        <sz val="14"/>
        <color indexed="53"/>
        <rFont val="Arial"/>
        <charset val="134"/>
      </rPr>
      <t>R</t>
    </r>
    <r>
      <rPr>
        <b/>
        <sz val="12"/>
        <color indexed="53"/>
        <rFont val="Arial"/>
        <charset val="134"/>
      </rPr>
      <t xml:space="preserve">ENTA DE LAS </t>
    </r>
    <r>
      <rPr>
        <b/>
        <sz val="14"/>
        <color indexed="53"/>
        <rFont val="Arial"/>
        <charset val="134"/>
      </rPr>
      <t>P</t>
    </r>
    <r>
      <rPr>
        <b/>
        <sz val="12"/>
        <color indexed="53"/>
        <rFont val="Arial"/>
        <charset val="134"/>
      </rPr>
      <t xml:space="preserve">ERSONAS </t>
    </r>
    <r>
      <rPr>
        <b/>
        <sz val="14"/>
        <color indexed="53"/>
        <rFont val="Arial"/>
        <charset val="134"/>
      </rPr>
      <t>F</t>
    </r>
    <r>
      <rPr>
        <b/>
        <sz val="12"/>
        <color indexed="53"/>
        <rFont val="Arial"/>
        <charset val="134"/>
      </rPr>
      <t>ÍSICAS</t>
    </r>
  </si>
  <si>
    <t xml:space="preserve">                                                  Categoría II: Rentas del Trabajo   </t>
  </si>
  <si>
    <t xml:space="preserve">                                                  Estimación de la retención mensual  2024</t>
  </si>
  <si>
    <t>PARAMETROS 2024 (modificables)</t>
  </si>
  <si>
    <t>Base de prestaciones y contribuciones (BPC)</t>
  </si>
  <si>
    <t>Aportes de salud amparados por el FONASA</t>
  </si>
  <si>
    <t>Aporte FRL</t>
  </si>
  <si>
    <t>Tope Aporte AFAP</t>
  </si>
  <si>
    <t>Límite exclusión retenciones art. 64 bis Dto. 148/007</t>
  </si>
  <si>
    <t>Escala de rentas para cálculo de impuesto (artículo 37)</t>
  </si>
  <si>
    <t xml:space="preserve">  Hasta</t>
  </si>
  <si>
    <t>BPC</t>
  </si>
  <si>
    <t xml:space="preserve"> </t>
  </si>
  <si>
    <t>Escala de rentas para deducciones (artículo 38)</t>
  </si>
  <si>
    <t>Si ingresos nominales mensuales (excluido aguinaldo y salario vacacional):</t>
  </si>
  <si>
    <t xml:space="preserve">Menores o iguales a </t>
  </si>
  <si>
    <t>Mayores a</t>
  </si>
  <si>
    <r>
      <rPr>
        <b/>
        <sz val="12"/>
        <color indexed="63"/>
        <rFont val="Arial"/>
        <charset val="134"/>
      </rPr>
      <t xml:space="preserve">                                                              Categoría II: Rentas del Trabajo  </t>
    </r>
    <r>
      <rPr>
        <b/>
        <sz val="14"/>
        <color indexed="63"/>
        <rFont val="Arial"/>
        <charset val="134"/>
      </rPr>
      <t>IRPF 2023</t>
    </r>
  </si>
  <si>
    <t xml:space="preserve">                                                              Estimación de la retención mensual. Vigencia: a partir 1/04/2023</t>
  </si>
  <si>
    <t>ANTES</t>
  </si>
  <si>
    <r>
      <rPr>
        <b/>
        <sz val="14"/>
        <rFont val="Century Gothic"/>
        <charset val="134"/>
      </rPr>
      <t xml:space="preserve">         I</t>
    </r>
    <r>
      <rPr>
        <b/>
        <sz val="12"/>
        <rFont val="Century Gothic"/>
        <charset val="134"/>
      </rPr>
      <t xml:space="preserve">MPUESTO A LA </t>
    </r>
    <r>
      <rPr>
        <b/>
        <sz val="14"/>
        <rFont val="Century Gothic"/>
        <charset val="134"/>
      </rPr>
      <t>R</t>
    </r>
    <r>
      <rPr>
        <b/>
        <sz val="12"/>
        <rFont val="Century Gothic"/>
        <charset val="134"/>
      </rPr>
      <t xml:space="preserve">ENTA DE LAS </t>
    </r>
    <r>
      <rPr>
        <b/>
        <sz val="14"/>
        <rFont val="Century Gothic"/>
        <charset val="134"/>
      </rPr>
      <t>P</t>
    </r>
    <r>
      <rPr>
        <b/>
        <sz val="12"/>
        <rFont val="Century Gothic"/>
        <charset val="134"/>
      </rPr>
      <t xml:space="preserve">ERSONAS </t>
    </r>
    <r>
      <rPr>
        <b/>
        <sz val="14"/>
        <rFont val="Century Gothic"/>
        <charset val="134"/>
      </rPr>
      <t>F</t>
    </r>
    <r>
      <rPr>
        <b/>
        <sz val="12"/>
        <rFont val="Century Gothic"/>
        <charset val="134"/>
      </rPr>
      <t>ÍSICAS</t>
    </r>
  </si>
  <si>
    <t xml:space="preserve">                                                 IMPUESTO A LA RENTA DE LAS PERSONAS FÍSICAS  </t>
  </si>
  <si>
    <t xml:space="preserve">                                                 Categoría II: Rentas del Trabajo IRPF 2023</t>
  </si>
  <si>
    <t xml:space="preserve">                                                 Estimación de la retención mensual  2023</t>
  </si>
  <si>
    <t/>
  </si>
  <si>
    <t>0 A 7 BPC</t>
  </si>
  <si>
    <t>7 A 10 BPC</t>
  </si>
  <si>
    <t>10 A 15 BPC</t>
  </si>
  <si>
    <t>15 A 30 BPC</t>
  </si>
  <si>
    <t>30 A 50 BPC</t>
  </si>
  <si>
    <t>50 A 75 BPC</t>
  </si>
  <si>
    <t>75 A 115 BPC</t>
  </si>
  <si>
    <t>+ DE 115 BPC</t>
  </si>
  <si>
    <t>15 BPC</t>
  </si>
  <si>
    <r>
      <rPr>
        <b/>
        <sz val="14"/>
        <color indexed="53"/>
        <rFont val="Arial"/>
        <charset val="134"/>
      </rPr>
      <t xml:space="preserve">                                          I</t>
    </r>
    <r>
      <rPr>
        <b/>
        <sz val="12"/>
        <color indexed="53"/>
        <rFont val="Arial"/>
        <charset val="134"/>
      </rPr>
      <t xml:space="preserve">MPUESTO A LA </t>
    </r>
    <r>
      <rPr>
        <b/>
        <sz val="14"/>
        <color indexed="53"/>
        <rFont val="Arial"/>
        <charset val="134"/>
      </rPr>
      <t>R</t>
    </r>
    <r>
      <rPr>
        <b/>
        <sz val="12"/>
        <color indexed="53"/>
        <rFont val="Arial"/>
        <charset val="134"/>
      </rPr>
      <t xml:space="preserve">ENTA DE LAS </t>
    </r>
    <r>
      <rPr>
        <b/>
        <sz val="14"/>
        <color indexed="53"/>
        <rFont val="Arial"/>
        <charset val="134"/>
      </rPr>
      <t>P</t>
    </r>
    <r>
      <rPr>
        <b/>
        <sz val="12"/>
        <color indexed="53"/>
        <rFont val="Arial"/>
        <charset val="134"/>
      </rPr>
      <t xml:space="preserve">ERSONAS </t>
    </r>
    <r>
      <rPr>
        <b/>
        <sz val="14"/>
        <color indexed="53"/>
        <rFont val="Arial"/>
        <charset val="134"/>
      </rPr>
      <t>F</t>
    </r>
    <r>
      <rPr>
        <b/>
        <sz val="12"/>
        <color indexed="53"/>
        <rFont val="Arial"/>
        <charset val="134"/>
      </rPr>
      <t>ÍSICAS</t>
    </r>
  </si>
  <si>
    <t xml:space="preserve">                                                  Estimación de la retención mensual  2023</t>
  </si>
  <si>
    <t>PARAMETROS 2023 (modificables)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</si>
</sst>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 [$€-2]\ * #,##0.00_ ;_ [$€-2]\ * \-#,##0.00_ ;_ [$€-2]\ * &quot;-&quot;??_ "/>
    <numFmt numFmtId="179" formatCode="0.0%"/>
    <numFmt numFmtId="180" formatCode="0.000%"/>
  </numFmts>
  <fonts count="70">
    <font>
      <sz val="10"/>
      <name val="Arial"/>
      <charset val="134"/>
    </font>
    <font>
      <b/>
      <sz val="14"/>
      <color indexed="53"/>
      <name val="Arial"/>
      <charset val="134"/>
    </font>
    <font>
      <b/>
      <sz val="12"/>
      <name val="Arial"/>
      <charset val="134"/>
    </font>
    <font>
      <b/>
      <sz val="12"/>
      <color indexed="23"/>
      <name val="Arial"/>
      <charset val="134"/>
    </font>
    <font>
      <b/>
      <sz val="12"/>
      <color rgb="FFFF0000"/>
      <name val="Arial"/>
      <charset val="134"/>
    </font>
    <font>
      <b/>
      <sz val="14"/>
      <name val="Century Gothic"/>
      <charset val="134"/>
    </font>
    <font>
      <b/>
      <sz val="12"/>
      <name val="Century Gothic"/>
      <charset val="134"/>
    </font>
    <font>
      <b/>
      <sz val="10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i/>
      <sz val="8"/>
      <name val="Arial"/>
      <charset val="134"/>
    </font>
    <font>
      <sz val="10"/>
      <name val="Arial"/>
      <charset val="134"/>
    </font>
    <font>
      <sz val="10"/>
      <color indexed="9"/>
      <name val="Arial"/>
      <charset val="134"/>
    </font>
    <font>
      <b/>
      <sz val="11"/>
      <color indexed="53"/>
      <name val="Arial"/>
      <charset val="134"/>
    </font>
    <font>
      <b/>
      <sz val="11"/>
      <color indexed="52"/>
      <name val="Arial"/>
      <charset val="134"/>
    </font>
    <font>
      <b/>
      <sz val="12"/>
      <color indexed="63"/>
      <name val="Arial"/>
      <charset val="134"/>
    </font>
    <font>
      <b/>
      <sz val="12"/>
      <color indexed="8"/>
      <name val="Arial"/>
      <charset val="134"/>
    </font>
    <font>
      <b/>
      <sz val="12"/>
      <color indexed="10"/>
      <name val="Century Gothic"/>
      <charset val="134"/>
    </font>
    <font>
      <b/>
      <sz val="10"/>
      <color rgb="FFFF0000"/>
      <name val="Arial"/>
      <charset val="134"/>
    </font>
    <font>
      <b/>
      <sz val="12"/>
      <color indexed="52"/>
      <name val="Arial"/>
      <charset val="134"/>
    </font>
    <font>
      <b/>
      <sz val="11"/>
      <color indexed="62"/>
      <name val="Arial"/>
      <charset val="134"/>
    </font>
    <font>
      <b/>
      <sz val="11"/>
      <name val="Arial"/>
      <charset val="134"/>
    </font>
    <font>
      <sz val="10"/>
      <color indexed="44"/>
      <name val="Arial"/>
      <charset val="134"/>
    </font>
    <font>
      <sz val="9"/>
      <name val="Century Gothic"/>
      <charset val="134"/>
    </font>
    <font>
      <b/>
      <sz val="9"/>
      <name val="Arial"/>
      <charset val="134"/>
    </font>
    <font>
      <sz val="10"/>
      <color indexed="22"/>
      <name val="Arial"/>
      <charset val="134"/>
    </font>
    <font>
      <b/>
      <sz val="10"/>
      <color indexed="8"/>
      <name val="Arial"/>
      <charset val="134"/>
    </font>
    <font>
      <b/>
      <sz val="11"/>
      <color indexed="16"/>
      <name val="Arial"/>
      <charset val="134"/>
    </font>
    <font>
      <b/>
      <sz val="10"/>
      <color indexed="16"/>
      <name val="Arial"/>
      <charset val="134"/>
    </font>
    <font>
      <b/>
      <sz val="16"/>
      <color indexed="53"/>
      <name val="Arial"/>
      <charset val="134"/>
    </font>
    <font>
      <sz val="10"/>
      <color indexed="10"/>
      <name val="Arial"/>
      <charset val="134"/>
    </font>
    <font>
      <b/>
      <sz val="12"/>
      <color indexed="53"/>
      <name val="Arial"/>
      <charset val="134"/>
    </font>
    <font>
      <i/>
      <sz val="8"/>
      <color indexed="8"/>
      <name val="Arial"/>
      <charset val="134"/>
    </font>
    <font>
      <b/>
      <sz val="10"/>
      <color indexed="62"/>
      <name val="Arial"/>
      <charset val="134"/>
    </font>
    <font>
      <sz val="10"/>
      <color theme="0"/>
      <name val="Arial"/>
      <charset val="134"/>
    </font>
    <font>
      <sz val="10"/>
      <color indexed="8"/>
      <name val="Arial"/>
      <charset val="134"/>
    </font>
    <font>
      <b/>
      <sz val="10"/>
      <color indexed="10"/>
      <name val="Arial"/>
      <charset val="134"/>
    </font>
    <font>
      <sz val="9"/>
      <name val="Arial"/>
      <charset val="134"/>
    </font>
    <font>
      <b/>
      <sz val="10"/>
      <name val="Century Gothic"/>
      <charset val="134"/>
    </font>
    <font>
      <b/>
      <sz val="13"/>
      <color indexed="52"/>
      <name val="Arial"/>
      <charset val="134"/>
    </font>
    <font>
      <b/>
      <sz val="16"/>
      <color indexed="16"/>
      <name val="Arial"/>
      <charset val="134"/>
    </font>
    <font>
      <b/>
      <sz val="13"/>
      <color indexed="16"/>
      <name val="Arial"/>
      <charset val="134"/>
    </font>
    <font>
      <b/>
      <sz val="12"/>
      <color indexed="10"/>
      <name val="Arial"/>
      <charset val="134"/>
    </font>
    <font>
      <b/>
      <sz val="16"/>
      <color theme="0" tint="-0.499984740745262"/>
      <name val="Arial"/>
      <charset val="134"/>
    </font>
    <font>
      <b/>
      <sz val="11"/>
      <color theme="0" tint="-0.499984740745262"/>
      <name val="Arial"/>
      <charset val="134"/>
    </font>
    <font>
      <b/>
      <sz val="16"/>
      <color rgb="FF00B050"/>
      <name val="Arial"/>
      <charset val="134"/>
    </font>
    <font>
      <b/>
      <sz val="11"/>
      <color rgb="FF00B050"/>
      <name val="Arial"/>
      <charset val="134"/>
    </font>
    <font>
      <b/>
      <sz val="14"/>
      <color indexed="52"/>
      <name val="Arial"/>
      <charset val="134"/>
    </font>
    <font>
      <i/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color indexed="63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9"/>
      </patternFill>
    </fill>
    <fill>
      <patternFill patternType="lightGray"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56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9" fillId="0" borderId="0" applyFont="0" applyFill="0" applyBorder="0" applyAlignment="0" applyProtection="0">
      <alignment vertical="center"/>
    </xf>
    <xf numFmtId="44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177" fontId="49" fillId="0" borderId="0" applyFont="0" applyFill="0" applyBorder="0" applyAlignment="0" applyProtection="0">
      <alignment vertical="center"/>
    </xf>
    <xf numFmtId="42" fontId="49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7" borderId="25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26" applyNumberFormat="0" applyFill="0" applyAlignment="0" applyProtection="0">
      <alignment vertical="center"/>
    </xf>
    <xf numFmtId="0" fontId="56" fillId="0" borderId="26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8" borderId="28" applyNumberFormat="0" applyAlignment="0" applyProtection="0">
      <alignment vertical="center"/>
    </xf>
    <xf numFmtId="0" fontId="59" fillId="9" borderId="29" applyNumberFormat="0" applyAlignment="0" applyProtection="0">
      <alignment vertical="center"/>
    </xf>
    <xf numFmtId="0" fontId="60" fillId="9" borderId="28" applyNumberFormat="0" applyAlignment="0" applyProtection="0">
      <alignment vertical="center"/>
    </xf>
    <xf numFmtId="0" fontId="61" fillId="10" borderId="30" applyNumberFormat="0" applyAlignment="0" applyProtection="0">
      <alignment vertical="center"/>
    </xf>
    <xf numFmtId="0" fontId="62" fillId="0" borderId="31" applyNumberFormat="0" applyFill="0" applyAlignment="0" applyProtection="0">
      <alignment vertical="center"/>
    </xf>
    <xf numFmtId="0" fontId="63" fillId="0" borderId="32" applyNumberFormat="0" applyFill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68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7" fillId="33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8" fillId="35" borderId="0" applyNumberFormat="0" applyBorder="0" applyAlignment="0" applyProtection="0">
      <alignment vertical="center"/>
    </xf>
    <xf numFmtId="0" fontId="68" fillId="36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/>
  </cellStyleXfs>
  <cellXfs count="263">
    <xf numFmtId="0" fontId="0" fillId="0" borderId="0" xfId="0"/>
    <xf numFmtId="0" fontId="0" fillId="2" borderId="0" xfId="0" applyFill="1" applyProtection="1"/>
    <xf numFmtId="0" fontId="0" fillId="3" borderId="0" xfId="0" applyFill="1" applyProtection="1"/>
    <xf numFmtId="0" fontId="0" fillId="3" borderId="1" xfId="0" applyFill="1" applyBorder="1" applyProtection="1"/>
    <xf numFmtId="0" fontId="0" fillId="3" borderId="2" xfId="0" applyFill="1" applyBorder="1" applyProtection="1"/>
    <xf numFmtId="0" fontId="0" fillId="3" borderId="3" xfId="0" applyFill="1" applyBorder="1" applyProtection="1"/>
    <xf numFmtId="0" fontId="1" fillId="0" borderId="0" xfId="0" applyFont="1" applyFill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wrapText="1"/>
    </xf>
    <xf numFmtId="0" fontId="0" fillId="3" borderId="4" xfId="0" applyFill="1" applyBorder="1" applyProtection="1"/>
    <xf numFmtId="0" fontId="3" fillId="0" borderId="5" xfId="0" applyFont="1" applyFill="1" applyBorder="1" applyAlignment="1" applyProtection="1">
      <alignment horizontal="right" wrapText="1"/>
    </xf>
    <xf numFmtId="0" fontId="4" fillId="0" borderId="5" xfId="0" applyFont="1" applyFill="1" applyBorder="1" applyAlignment="1" applyProtection="1">
      <alignment horizontal="right" wrapText="1"/>
    </xf>
    <xf numFmtId="0" fontId="5" fillId="3" borderId="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7" fillId="3" borderId="3" xfId="0" applyFont="1" applyFill="1" applyBorder="1" applyProtection="1"/>
    <xf numFmtId="0" fontId="2" fillId="3" borderId="0" xfId="0" applyFont="1" applyFill="1" applyBorder="1" applyAlignment="1" applyProtection="1">
      <alignment vertical="top"/>
    </xf>
    <xf numFmtId="0" fontId="7" fillId="3" borderId="0" xfId="0" applyFont="1" applyFill="1" applyBorder="1" applyProtection="1"/>
    <xf numFmtId="3" fontId="0" fillId="3" borderId="0" xfId="0" applyNumberFormat="1" applyFill="1" applyBorder="1" applyProtection="1"/>
    <xf numFmtId="0" fontId="8" fillId="3" borderId="6" xfId="0" applyFont="1" applyFill="1" applyBorder="1" applyAlignment="1" applyProtection="1">
      <alignment horizontal="center"/>
    </xf>
    <xf numFmtId="0" fontId="8" fillId="3" borderId="7" xfId="0" applyFont="1" applyFill="1" applyBorder="1" applyAlignment="1" applyProtection="1">
      <alignment horizontal="center"/>
    </xf>
    <xf numFmtId="0" fontId="8" fillId="3" borderId="8" xfId="0" applyFont="1" applyFill="1" applyBorder="1" applyAlignment="1" applyProtection="1">
      <alignment horizontal="center"/>
    </xf>
    <xf numFmtId="0" fontId="9" fillId="3" borderId="9" xfId="0" applyFont="1" applyFill="1" applyBorder="1" applyAlignment="1" applyProtection="1">
      <alignment horizontal="center"/>
    </xf>
    <xf numFmtId="3" fontId="9" fillId="3" borderId="9" xfId="0" applyNumberFormat="1" applyFont="1" applyFill="1" applyBorder="1" applyAlignment="1" applyProtection="1">
      <alignment horizontal="right"/>
    </xf>
    <xf numFmtId="0" fontId="8" fillId="3" borderId="9" xfId="0" applyFont="1" applyFill="1" applyBorder="1" applyAlignment="1" applyProtection="1">
      <alignment horizontal="center"/>
    </xf>
    <xf numFmtId="0" fontId="8" fillId="3" borderId="10" xfId="0" applyFont="1" applyFill="1" applyBorder="1" applyAlignment="1" applyProtection="1">
      <alignment horizontal="center"/>
    </xf>
    <xf numFmtId="0" fontId="9" fillId="3" borderId="11" xfId="0" applyFont="1" applyFill="1" applyBorder="1" applyAlignment="1" applyProtection="1">
      <alignment horizontal="center"/>
    </xf>
    <xf numFmtId="3" fontId="9" fillId="3" borderId="11" xfId="0" applyNumberFormat="1" applyFont="1" applyFill="1" applyBorder="1" applyAlignment="1" applyProtection="1">
      <alignment horizontal="right"/>
    </xf>
    <xf numFmtId="0" fontId="8" fillId="3" borderId="12" xfId="0" applyFont="1" applyFill="1" applyBorder="1" applyAlignment="1" applyProtection="1"/>
    <xf numFmtId="0" fontId="9" fillId="3" borderId="13" xfId="0" applyFont="1" applyFill="1" applyBorder="1" applyAlignment="1" applyProtection="1"/>
    <xf numFmtId="0" fontId="9" fillId="3" borderId="14" xfId="0" applyFont="1" applyFill="1" applyBorder="1" applyAlignment="1" applyProtection="1"/>
    <xf numFmtId="0" fontId="9" fillId="3" borderId="8" xfId="0" applyFont="1" applyFill="1" applyBorder="1" applyAlignment="1" applyProtection="1">
      <alignment horizontal="center"/>
    </xf>
    <xf numFmtId="0" fontId="9" fillId="3" borderId="10" xfId="0" applyFont="1" applyFill="1" applyBorder="1" applyAlignment="1" applyProtection="1">
      <alignment horizontal="center"/>
    </xf>
    <xf numFmtId="0" fontId="9" fillId="3" borderId="15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3" fontId="9" fillId="3" borderId="0" xfId="0" applyNumberFormat="1" applyFont="1" applyFill="1" applyBorder="1" applyAlignment="1" applyProtection="1">
      <alignment horizontal="right"/>
    </xf>
    <xf numFmtId="0" fontId="7" fillId="3" borderId="16" xfId="0" applyFont="1" applyFill="1" applyBorder="1" applyProtection="1"/>
    <xf numFmtId="0" fontId="7" fillId="3" borderId="17" xfId="0" applyFont="1" applyFill="1" applyBorder="1" applyProtection="1"/>
    <xf numFmtId="0" fontId="10" fillId="3" borderId="17" xfId="0" applyFont="1" applyFill="1" applyBorder="1" applyAlignment="1" applyProtection="1">
      <alignment horizontal="left"/>
    </xf>
    <xf numFmtId="0" fontId="0" fillId="3" borderId="18" xfId="0" applyFill="1" applyBorder="1" applyProtection="1"/>
    <xf numFmtId="0" fontId="1" fillId="0" borderId="19" xfId="0" applyFont="1" applyFill="1" applyBorder="1" applyAlignment="1" applyProtection="1">
      <alignment horizontal="left"/>
    </xf>
    <xf numFmtId="0" fontId="2" fillId="2" borderId="0" xfId="0" applyFont="1" applyFill="1" applyAlignment="1" applyProtection="1"/>
    <xf numFmtId="0" fontId="2" fillId="0" borderId="19" xfId="0" applyFont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vertical="center" wrapText="1"/>
    </xf>
    <xf numFmtId="0" fontId="2" fillId="0" borderId="19" xfId="0" applyFont="1" applyFill="1" applyBorder="1" applyAlignment="1" applyProtection="1">
      <alignment horizontal="left" wrapText="1"/>
    </xf>
    <xf numFmtId="0" fontId="3" fillId="0" borderId="20" xfId="0" applyFont="1" applyFill="1" applyBorder="1" applyAlignment="1" applyProtection="1">
      <alignment horizontal="right" wrapText="1"/>
    </xf>
    <xf numFmtId="0" fontId="6" fillId="3" borderId="19" xfId="0" applyFont="1" applyFill="1" applyBorder="1" applyAlignment="1" applyProtection="1">
      <alignment horizontal="center"/>
    </xf>
    <xf numFmtId="0" fontId="7" fillId="3" borderId="19" xfId="0" applyFont="1" applyFill="1" applyBorder="1" applyProtection="1"/>
    <xf numFmtId="3" fontId="11" fillId="4" borderId="9" xfId="0" applyNumberFormat="1" applyFont="1" applyFill="1" applyBorder="1" applyProtection="1">
      <protection locked="0"/>
    </xf>
    <xf numFmtId="4" fontId="7" fillId="3" borderId="0" xfId="0" applyNumberFormat="1" applyFont="1" applyFill="1" applyBorder="1" applyAlignment="1" applyProtection="1">
      <alignment horizontal="center"/>
    </xf>
    <xf numFmtId="9" fontId="0" fillId="4" borderId="9" xfId="3" applyFont="1" applyFill="1" applyBorder="1" applyProtection="1">
      <protection locked="0"/>
    </xf>
    <xf numFmtId="179" fontId="0" fillId="4" borderId="9" xfId="3" applyNumberFormat="1" applyFont="1" applyFill="1" applyBorder="1" applyProtection="1">
      <protection locked="0"/>
    </xf>
    <xf numFmtId="9" fontId="7" fillId="3" borderId="0" xfId="0" applyNumberFormat="1" applyFont="1" applyFill="1" applyBorder="1" applyProtection="1"/>
    <xf numFmtId="180" fontId="0" fillId="4" borderId="9" xfId="3" applyNumberFormat="1" applyFont="1" applyFill="1" applyBorder="1" applyProtection="1">
      <protection locked="0"/>
    </xf>
    <xf numFmtId="180" fontId="7" fillId="3" borderId="0" xfId="3" applyNumberFormat="1" applyFont="1" applyFill="1" applyBorder="1" applyAlignment="1" applyProtection="1">
      <alignment horizontal="center"/>
    </xf>
    <xf numFmtId="0" fontId="8" fillId="3" borderId="21" xfId="0" applyFont="1" applyFill="1" applyBorder="1" applyAlignment="1" applyProtection="1">
      <alignment horizontal="center"/>
    </xf>
    <xf numFmtId="10" fontId="7" fillId="3" borderId="0" xfId="0" applyNumberFormat="1" applyFont="1" applyFill="1" applyBorder="1" applyAlignment="1" applyProtection="1">
      <alignment horizontal="center"/>
    </xf>
    <xf numFmtId="9" fontId="8" fillId="3" borderId="22" xfId="0" applyNumberFormat="1" applyFont="1" applyFill="1" applyBorder="1" applyAlignment="1" applyProtection="1">
      <alignment horizontal="center"/>
    </xf>
    <xf numFmtId="9" fontId="8" fillId="3" borderId="23" xfId="0" applyNumberFormat="1" applyFont="1" applyFill="1" applyBorder="1" applyAlignment="1" applyProtection="1">
      <alignment horizontal="center"/>
    </xf>
    <xf numFmtId="9" fontId="8" fillId="3" borderId="0" xfId="0" applyNumberFormat="1" applyFont="1" applyFill="1" applyBorder="1" applyAlignment="1" applyProtection="1">
      <alignment horizontal="center"/>
    </xf>
    <xf numFmtId="180" fontId="7" fillId="3" borderId="17" xfId="3" applyNumberFormat="1" applyFont="1" applyFill="1" applyBorder="1" applyAlignment="1" applyProtection="1">
      <alignment horizontal="center"/>
    </xf>
    <xf numFmtId="0" fontId="7" fillId="3" borderId="24" xfId="0" applyFont="1" applyFill="1" applyBorder="1" applyProtection="1"/>
    <xf numFmtId="0" fontId="12" fillId="2" borderId="0" xfId="0" applyFont="1" applyFill="1"/>
    <xf numFmtId="4" fontId="0" fillId="0" borderId="0" xfId="0" applyNumberFormat="1"/>
    <xf numFmtId="0" fontId="0" fillId="2" borderId="0" xfId="0" applyFill="1"/>
    <xf numFmtId="0" fontId="1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4" fontId="0" fillId="2" borderId="0" xfId="0" applyNumberFormat="1" applyFill="1" applyProtection="1">
      <protection hidden="1"/>
    </xf>
    <xf numFmtId="0" fontId="0" fillId="0" borderId="1" xfId="0" applyFill="1" applyBorder="1" applyProtection="1">
      <protection hidden="1"/>
    </xf>
    <xf numFmtId="0" fontId="0" fillId="0" borderId="2" xfId="0" applyFill="1" applyBorder="1" applyProtection="1">
      <protection hidden="1"/>
    </xf>
    <xf numFmtId="0" fontId="5" fillId="0" borderId="3" xfId="0" applyFont="1" applyFill="1" applyBorder="1" applyAlignment="1" applyProtection="1">
      <alignment horizontal="left"/>
      <protection hidden="1"/>
    </xf>
    <xf numFmtId="0" fontId="13" fillId="0" borderId="0" xfId="0" applyFont="1" applyFill="1" applyBorder="1" applyAlignment="1" applyProtection="1">
      <protection hidden="1"/>
    </xf>
    <xf numFmtId="0" fontId="14" fillId="0" borderId="0" xfId="0" applyFont="1" applyFill="1" applyBorder="1" applyAlignment="1" applyProtection="1">
      <protection hidden="1"/>
    </xf>
    <xf numFmtId="0" fontId="0" fillId="0" borderId="3" xfId="0" applyFill="1" applyBorder="1" applyProtection="1">
      <protection hidden="1"/>
    </xf>
    <xf numFmtId="0" fontId="15" fillId="0" borderId="0" xfId="0" applyFont="1" applyBorder="1" applyAlignment="1" applyProtection="1">
      <alignment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0" fillId="0" borderId="3" xfId="0" applyBorder="1" applyProtection="1">
      <protection hidden="1"/>
    </xf>
    <xf numFmtId="0" fontId="17" fillId="0" borderId="4" xfId="0" applyFont="1" applyFill="1" applyBorder="1" applyAlignment="1" applyProtection="1">
      <alignment wrapText="1"/>
      <protection hidden="1"/>
    </xf>
    <xf numFmtId="0" fontId="17" fillId="0" borderId="5" xfId="0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4" fontId="0" fillId="0" borderId="0" xfId="0" applyNumberFormat="1" applyBorder="1" applyProtection="1">
      <protection hidden="1"/>
    </xf>
    <xf numFmtId="0" fontId="18" fillId="0" borderId="0" xfId="0" applyFont="1" applyBorder="1" applyProtection="1">
      <protection hidden="1"/>
    </xf>
    <xf numFmtId="0" fontId="7" fillId="0" borderId="0" xfId="0" applyFont="1" applyBorder="1" applyProtection="1">
      <protection hidden="1"/>
    </xf>
    <xf numFmtId="0" fontId="11" fillId="0" borderId="0" xfId="0" applyFont="1" applyBorder="1" applyProtection="1">
      <protection hidden="1"/>
    </xf>
    <xf numFmtId="0" fontId="11" fillId="0" borderId="0" xfId="0" applyFont="1" applyFill="1" applyBorder="1" applyProtection="1">
      <protection hidden="1"/>
    </xf>
    <xf numFmtId="0" fontId="19" fillId="0" borderId="0" xfId="0" applyFont="1" applyBorder="1" applyProtection="1">
      <protection hidden="1"/>
    </xf>
    <xf numFmtId="0" fontId="7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20" fillId="0" borderId="0" xfId="0" applyFont="1" applyFill="1" applyBorder="1" applyProtection="1">
      <protection hidden="1"/>
    </xf>
    <xf numFmtId="4" fontId="7" fillId="0" borderId="0" xfId="0" applyNumberFormat="1" applyFont="1" applyFill="1" applyBorder="1" applyProtection="1">
      <protection hidden="1"/>
    </xf>
    <xf numFmtId="0" fontId="11" fillId="2" borderId="0" xfId="0" applyFont="1" applyFill="1" applyProtection="1">
      <protection hidden="1"/>
    </xf>
    <xf numFmtId="0" fontId="0" fillId="0" borderId="1" xfId="0" applyBorder="1" applyProtection="1">
      <protection hidden="1"/>
    </xf>
    <xf numFmtId="0" fontId="21" fillId="0" borderId="2" xfId="0" applyFont="1" applyBorder="1" applyProtection="1">
      <protection hidden="1"/>
    </xf>
    <xf numFmtId="4" fontId="0" fillId="0" borderId="2" xfId="0" applyNumberFormat="1" applyFill="1" applyBorder="1" applyProtection="1">
      <protection hidden="1"/>
    </xf>
    <xf numFmtId="0" fontId="22" fillId="2" borderId="0" xfId="0" applyFont="1" applyFill="1" applyProtection="1"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4" fontId="7" fillId="0" borderId="0" xfId="0" applyNumberFormat="1" applyFont="1" applyFill="1" applyBorder="1" applyAlignment="1" applyProtection="1">
      <alignment horizontal="right"/>
      <protection hidden="1"/>
    </xf>
    <xf numFmtId="0" fontId="7" fillId="0" borderId="0" xfId="0" applyFont="1" applyFill="1" applyBorder="1" applyAlignment="1" applyProtection="1">
      <alignment horizontal="right"/>
      <protection hidden="1"/>
    </xf>
    <xf numFmtId="3" fontId="22" fillId="2" borderId="0" xfId="0" applyNumberFormat="1" applyFont="1" applyFill="1" applyProtection="1">
      <protection hidden="1"/>
    </xf>
    <xf numFmtId="1" fontId="9" fillId="0" borderId="0" xfId="0" applyNumberFormat="1" applyFont="1" applyBorder="1" applyAlignment="1" applyProtection="1">
      <alignment horizontal="center"/>
      <protection hidden="1"/>
    </xf>
    <xf numFmtId="3" fontId="9" fillId="0" borderId="0" xfId="0" applyNumberFormat="1" applyFont="1" applyBorder="1" applyProtection="1">
      <protection hidden="1"/>
    </xf>
    <xf numFmtId="10" fontId="9" fillId="0" borderId="0" xfId="0" applyNumberFormat="1" applyFont="1" applyBorder="1" applyProtection="1">
      <protection hidden="1"/>
    </xf>
    <xf numFmtId="4" fontId="9" fillId="0" borderId="0" xfId="0" applyNumberFormat="1" applyFont="1" applyBorder="1" applyProtection="1">
      <protection hidden="1"/>
    </xf>
    <xf numFmtId="0" fontId="23" fillId="0" borderId="0" xfId="0" applyFont="1" applyBorder="1" applyAlignment="1" applyProtection="1">
      <alignment horizontal="right"/>
      <protection hidden="1"/>
    </xf>
    <xf numFmtId="0" fontId="9" fillId="0" borderId="0" xfId="0" applyFont="1" applyBorder="1" applyProtection="1">
      <protection hidden="1"/>
    </xf>
    <xf numFmtId="4" fontId="8" fillId="0" borderId="0" xfId="0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Border="1" applyAlignment="1" applyProtection="1">
      <alignment horizontal="right"/>
      <protection hidden="1"/>
    </xf>
    <xf numFmtId="3" fontId="7" fillId="0" borderId="0" xfId="0" applyNumberFormat="1" applyFont="1" applyFill="1" applyBorder="1" applyAlignment="1" applyProtection="1">
      <alignment horizontal="right"/>
      <protection hidden="1"/>
    </xf>
    <xf numFmtId="3" fontId="9" fillId="0" borderId="0" xfId="0" applyNumberFormat="1" applyFont="1" applyBorder="1" applyAlignment="1" applyProtection="1">
      <alignment horizontal="center"/>
      <protection hidden="1"/>
    </xf>
    <xf numFmtId="0" fontId="25" fillId="2" borderId="0" xfId="0" applyFont="1" applyFill="1" applyProtection="1">
      <protection hidden="1"/>
    </xf>
    <xf numFmtId="0" fontId="0" fillId="0" borderId="2" xfId="0" applyBorder="1" applyProtection="1">
      <protection hidden="1"/>
    </xf>
    <xf numFmtId="4" fontId="0" fillId="0" borderId="2" xfId="0" applyNumberFormat="1" applyBorder="1" applyProtection="1">
      <protection hidden="1"/>
    </xf>
    <xf numFmtId="0" fontId="13" fillId="0" borderId="0" xfId="0" applyFont="1" applyFill="1" applyBorder="1" applyProtection="1">
      <protection hidden="1"/>
    </xf>
    <xf numFmtId="0" fontId="0" fillId="0" borderId="16" xfId="0" applyBorder="1" applyProtection="1">
      <protection hidden="1"/>
    </xf>
    <xf numFmtId="0" fontId="20" fillId="0" borderId="17" xfId="0" applyFont="1" applyFill="1" applyBorder="1" applyProtection="1">
      <protection hidden="1"/>
    </xf>
    <xf numFmtId="0" fontId="0" fillId="0" borderId="17" xfId="0" applyFill="1" applyBorder="1" applyProtection="1">
      <protection hidden="1"/>
    </xf>
    <xf numFmtId="0" fontId="0" fillId="0" borderId="17" xfId="0" applyBorder="1" applyProtection="1">
      <protection hidden="1"/>
    </xf>
    <xf numFmtId="0" fontId="0" fillId="0" borderId="18" xfId="0" applyFill="1" applyBorder="1" applyProtection="1">
      <protection hidden="1"/>
    </xf>
    <xf numFmtId="0" fontId="14" fillId="0" borderId="19" xfId="0" applyFont="1" applyFill="1" applyBorder="1" applyAlignment="1" applyProtection="1">
      <protection hidden="1"/>
    </xf>
    <xf numFmtId="0" fontId="5" fillId="2" borderId="0" xfId="0" applyFont="1" applyFill="1" applyAlignment="1" applyProtection="1"/>
    <xf numFmtId="0" fontId="16" fillId="0" borderId="19" xfId="0" applyFont="1" applyBorder="1" applyAlignment="1" applyProtection="1">
      <alignment vertical="center"/>
      <protection hidden="1"/>
    </xf>
    <xf numFmtId="0" fontId="16" fillId="2" borderId="0" xfId="0" applyFont="1" applyFill="1" applyBorder="1" applyAlignment="1" applyProtection="1">
      <alignment horizontal="left" vertical="center"/>
    </xf>
    <xf numFmtId="0" fontId="17" fillId="0" borderId="20" xfId="0" applyFont="1" applyFill="1" applyBorder="1" applyAlignment="1" applyProtection="1">
      <alignment wrapText="1"/>
      <protection hidden="1"/>
    </xf>
    <xf numFmtId="0" fontId="6" fillId="2" borderId="0" xfId="0" applyFont="1" applyFill="1" applyAlignment="1" applyProtection="1">
      <alignment horizontal="center"/>
    </xf>
    <xf numFmtId="0" fontId="0" fillId="0" borderId="19" xfId="0" applyBorder="1" applyProtection="1">
      <protection hidden="1"/>
    </xf>
    <xf numFmtId="4" fontId="0" fillId="2" borderId="0" xfId="0" applyNumberFormat="1" applyFill="1"/>
    <xf numFmtId="3" fontId="0" fillId="0" borderId="0" xfId="0" applyNumberFormat="1" applyBorder="1" applyProtection="1">
      <protection hidden="1"/>
    </xf>
    <xf numFmtId="3" fontId="0" fillId="0" borderId="19" xfId="0" applyNumberFormat="1" applyBorder="1" applyProtection="1">
      <protection hidden="1"/>
    </xf>
    <xf numFmtId="3" fontId="26" fillId="0" borderId="0" xfId="0" applyNumberFormat="1" applyFont="1" applyBorder="1" applyProtection="1">
      <protection hidden="1"/>
    </xf>
    <xf numFmtId="3" fontId="26" fillId="0" borderId="19" xfId="0" applyNumberFormat="1" applyFont="1" applyBorder="1" applyProtection="1">
      <protection hidden="1"/>
    </xf>
    <xf numFmtId="3" fontId="7" fillId="0" borderId="0" xfId="0" applyNumberFormat="1" applyFont="1" applyBorder="1" applyProtection="1">
      <protection hidden="1"/>
    </xf>
    <xf numFmtId="3" fontId="7" fillId="0" borderId="19" xfId="0" applyNumberFormat="1" applyFont="1" applyBorder="1" applyProtection="1">
      <protection hidden="1"/>
    </xf>
    <xf numFmtId="0" fontId="0" fillId="0" borderId="19" xfId="0" applyFill="1" applyBorder="1" applyProtection="1">
      <protection hidden="1"/>
    </xf>
    <xf numFmtId="3" fontId="21" fillId="0" borderId="0" xfId="0" applyNumberFormat="1" applyFont="1" applyFill="1" applyBorder="1" applyProtection="1">
      <protection hidden="1"/>
    </xf>
    <xf numFmtId="3" fontId="21" fillId="0" borderId="19" xfId="0" applyNumberFormat="1" applyFont="1" applyFill="1" applyBorder="1" applyProtection="1">
      <protection hidden="1"/>
    </xf>
    <xf numFmtId="0" fontId="7" fillId="0" borderId="19" xfId="0" applyFont="1" applyFill="1" applyBorder="1" applyProtection="1">
      <protection hidden="1"/>
    </xf>
    <xf numFmtId="0" fontId="7" fillId="0" borderId="19" xfId="0" applyFont="1" applyFill="1" applyBorder="1" applyAlignment="1" applyProtection="1">
      <alignment horizontal="right"/>
      <protection hidden="1"/>
    </xf>
    <xf numFmtId="3" fontId="9" fillId="0" borderId="19" xfId="0" applyNumberFormat="1" applyFont="1" applyBorder="1" applyProtection="1">
      <protection hidden="1"/>
    </xf>
    <xf numFmtId="3" fontId="8" fillId="0" borderId="0" xfId="0" applyNumberFormat="1" applyFont="1" applyBorder="1" applyProtection="1">
      <protection hidden="1"/>
    </xf>
    <xf numFmtId="3" fontId="8" fillId="0" borderId="19" xfId="0" applyNumberFormat="1" applyFont="1" applyBorder="1" applyProtection="1">
      <protection hidden="1"/>
    </xf>
    <xf numFmtId="3" fontId="7" fillId="0" borderId="19" xfId="0" applyNumberFormat="1" applyFont="1" applyFill="1" applyBorder="1" applyAlignment="1" applyProtection="1">
      <alignment horizontal="right"/>
      <protection hidden="1"/>
    </xf>
    <xf numFmtId="0" fontId="0" fillId="0" borderId="18" xfId="0" applyBorder="1" applyProtection="1">
      <protection hidden="1"/>
    </xf>
    <xf numFmtId="3" fontId="27" fillId="0" borderId="0" xfId="0" applyNumberFormat="1" applyFont="1" applyFill="1" applyBorder="1" applyProtection="1">
      <protection hidden="1"/>
    </xf>
    <xf numFmtId="3" fontId="27" fillId="0" borderId="19" xfId="0" applyNumberFormat="1" applyFont="1" applyFill="1" applyBorder="1" applyProtection="1">
      <protection hidden="1"/>
    </xf>
    <xf numFmtId="0" fontId="28" fillId="0" borderId="0" xfId="0" applyFont="1" applyFill="1" applyBorder="1" applyProtection="1">
      <protection hidden="1"/>
    </xf>
    <xf numFmtId="0" fontId="28" fillId="0" borderId="19" xfId="0" applyFont="1" applyFill="1" applyBorder="1" applyProtection="1">
      <protection hidden="1"/>
    </xf>
    <xf numFmtId="3" fontId="27" fillId="0" borderId="0" xfId="0" applyNumberFormat="1" applyFont="1" applyFill="1" applyBorder="1" applyAlignment="1" applyProtection="1">
      <alignment horizontal="right"/>
      <protection hidden="1"/>
    </xf>
    <xf numFmtId="3" fontId="27" fillId="0" borderId="19" xfId="0" applyNumberFormat="1" applyFont="1" applyFill="1" applyBorder="1" applyAlignment="1" applyProtection="1">
      <alignment horizontal="right"/>
      <protection hidden="1"/>
    </xf>
    <xf numFmtId="3" fontId="20" fillId="0" borderId="17" xfId="0" applyNumberFormat="1" applyFont="1" applyFill="1" applyBorder="1" applyProtection="1">
      <protection hidden="1"/>
    </xf>
    <xf numFmtId="3" fontId="20" fillId="0" borderId="24" xfId="0" applyNumberFormat="1" applyFont="1" applyFill="1" applyBorder="1" applyProtection="1">
      <protection hidden="1"/>
    </xf>
    <xf numFmtId="4" fontId="0" fillId="0" borderId="17" xfId="0" applyNumberFormat="1" applyBorder="1" applyProtection="1">
      <protection hidden="1"/>
    </xf>
    <xf numFmtId="0" fontId="10" fillId="3" borderId="17" xfId="0" applyFont="1" applyFill="1" applyBorder="1" applyAlignment="1" applyProtection="1">
      <alignment horizontal="left"/>
      <protection hidden="1"/>
    </xf>
    <xf numFmtId="0" fontId="10" fillId="3" borderId="24" xfId="0" applyFont="1" applyFill="1" applyBorder="1" applyAlignment="1" applyProtection="1">
      <alignment horizontal="left"/>
      <protection hidden="1"/>
    </xf>
    <xf numFmtId="0" fontId="0" fillId="0" borderId="0" xfId="0" applyFill="1" applyProtection="1"/>
    <xf numFmtId="0" fontId="0" fillId="0" borderId="1" xfId="0" applyFill="1" applyBorder="1" applyProtection="1"/>
    <xf numFmtId="0" fontId="0" fillId="0" borderId="2" xfId="0" applyFill="1" applyBorder="1" applyProtection="1"/>
    <xf numFmtId="0" fontId="11" fillId="0" borderId="3" xfId="0" applyFont="1" applyFill="1" applyBorder="1" applyProtection="1"/>
    <xf numFmtId="0" fontId="29" fillId="0" borderId="0" xfId="0" applyFont="1" applyFill="1" applyBorder="1" applyAlignment="1" applyProtection="1">
      <alignment horizontal="left"/>
    </xf>
    <xf numFmtId="0" fontId="0" fillId="0" borderId="3" xfId="0" applyFill="1" applyBorder="1" applyProtection="1"/>
    <xf numFmtId="0" fontId="15" fillId="0" borderId="0" xfId="0" applyFont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0" fontId="0" fillId="0" borderId="4" xfId="0" applyFill="1" applyBorder="1" applyProtection="1"/>
    <xf numFmtId="0" fontId="17" fillId="0" borderId="5" xfId="0" applyFont="1" applyFill="1" applyBorder="1" applyAlignment="1" applyProtection="1">
      <alignment wrapText="1"/>
    </xf>
    <xf numFmtId="0" fontId="17" fillId="0" borderId="0" xfId="0" applyFont="1" applyFill="1" applyBorder="1" applyAlignment="1" applyProtection="1">
      <alignment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Fill="1" applyBorder="1" applyProtection="1"/>
    <xf numFmtId="0" fontId="0" fillId="0" borderId="0" xfId="0" applyFill="1" applyBorder="1" applyProtection="1"/>
    <xf numFmtId="0" fontId="9" fillId="4" borderId="9" xfId="0" applyFont="1" applyFill="1" applyBorder="1" applyAlignment="1" applyProtection="1">
      <alignment horizontal="center"/>
      <protection locked="0"/>
    </xf>
    <xf numFmtId="3" fontId="0" fillId="0" borderId="0" xfId="0" applyNumberFormat="1" applyFill="1" applyBorder="1" applyProtection="1"/>
    <xf numFmtId="0" fontId="11" fillId="0" borderId="0" xfId="0" applyFont="1" applyFill="1" applyBorder="1" applyProtection="1"/>
    <xf numFmtId="0" fontId="30" fillId="0" borderId="0" xfId="0" applyFont="1" applyFill="1" applyBorder="1" applyProtection="1"/>
    <xf numFmtId="0" fontId="7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/>
    </xf>
    <xf numFmtId="0" fontId="11" fillId="5" borderId="0" xfId="0" applyFont="1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left"/>
    </xf>
    <xf numFmtId="0" fontId="0" fillId="5" borderId="0" xfId="0" applyFill="1" applyBorder="1" applyAlignment="1" applyProtection="1">
      <alignment horizontal="center"/>
    </xf>
    <xf numFmtId="0" fontId="32" fillId="5" borderId="0" xfId="0" applyFont="1" applyFill="1" applyBorder="1" applyProtection="1"/>
    <xf numFmtId="0" fontId="0" fillId="5" borderId="0" xfId="0" applyFill="1" applyBorder="1" applyProtection="1"/>
    <xf numFmtId="0" fontId="33" fillId="0" borderId="0" xfId="0" applyFont="1" applyFill="1" applyBorder="1" applyProtection="1"/>
    <xf numFmtId="0" fontId="34" fillId="0" borderId="0" xfId="0" applyFont="1" applyFill="1" applyBorder="1" applyProtection="1"/>
    <xf numFmtId="0" fontId="19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/>
    </xf>
    <xf numFmtId="0" fontId="35" fillId="0" borderId="0" xfId="0" applyFont="1" applyFill="1" applyBorder="1" applyProtection="1"/>
    <xf numFmtId="0" fontId="0" fillId="0" borderId="18" xfId="0" applyFill="1" applyBorder="1" applyProtection="1"/>
    <xf numFmtId="0" fontId="29" fillId="0" borderId="19" xfId="0" applyFont="1" applyFill="1" applyBorder="1" applyAlignment="1" applyProtection="1">
      <alignment horizontal="left"/>
    </xf>
    <xf numFmtId="0" fontId="15" fillId="0" borderId="19" xfId="0" applyFont="1" applyBorder="1" applyAlignment="1" applyProtection="1">
      <alignment horizontal="left" vertical="center"/>
    </xf>
    <xf numFmtId="0" fontId="15" fillId="0" borderId="19" xfId="0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horizontal="center"/>
    </xf>
    <xf numFmtId="0" fontId="2" fillId="0" borderId="20" xfId="0" applyFont="1" applyFill="1" applyBorder="1" applyAlignment="1" applyProtection="1"/>
    <xf numFmtId="0" fontId="6" fillId="0" borderId="0" xfId="0" applyFont="1" applyFill="1" applyBorder="1" applyAlignment="1" applyProtection="1">
      <alignment horizontal="center"/>
    </xf>
    <xf numFmtId="0" fontId="2" fillId="0" borderId="19" xfId="0" applyFont="1" applyFill="1" applyBorder="1" applyAlignment="1" applyProtection="1"/>
    <xf numFmtId="0" fontId="2" fillId="0" borderId="19" xfId="0" applyFont="1" applyBorder="1" applyAlignment="1" applyProtection="1">
      <alignment horizontal="center" vertical="center" wrapText="1"/>
    </xf>
    <xf numFmtId="0" fontId="12" fillId="0" borderId="0" xfId="0" applyFont="1" applyFill="1" applyBorder="1" applyProtection="1">
      <protection hidden="1"/>
    </xf>
    <xf numFmtId="0" fontId="0" fillId="0" borderId="19" xfId="0" applyFill="1" applyBorder="1" applyProtection="1"/>
    <xf numFmtId="0" fontId="36" fillId="0" borderId="0" xfId="0" applyFont="1" applyFill="1" applyBorder="1" applyProtection="1">
      <protection hidden="1"/>
    </xf>
    <xf numFmtId="4" fontId="0" fillId="0" borderId="0" xfId="0" applyNumberFormat="1" applyFill="1" applyBorder="1" applyAlignment="1" applyProtection="1">
      <alignment horizontal="center"/>
    </xf>
    <xf numFmtId="4" fontId="0" fillId="0" borderId="0" xfId="0" applyNumberFormat="1" applyFill="1" applyBorder="1" applyProtection="1"/>
    <xf numFmtId="3" fontId="0" fillId="4" borderId="9" xfId="0" applyNumberFormat="1" applyFill="1" applyBorder="1" applyProtection="1">
      <protection locked="0"/>
    </xf>
    <xf numFmtId="4" fontId="0" fillId="5" borderId="0" xfId="0" applyNumberFormat="1" applyFill="1" applyBorder="1" applyAlignment="1" applyProtection="1">
      <alignment horizontal="center"/>
    </xf>
    <xf numFmtId="3" fontId="0" fillId="3" borderId="9" xfId="0" applyNumberFormat="1" applyFill="1" applyBorder="1" applyProtection="1"/>
    <xf numFmtId="3" fontId="7" fillId="0" borderId="0" xfId="0" applyNumberFormat="1" applyFont="1" applyFill="1" applyBorder="1" applyProtection="1"/>
    <xf numFmtId="0" fontId="11" fillId="0" borderId="19" xfId="0" applyFont="1" applyFill="1" applyBorder="1" applyProtection="1"/>
    <xf numFmtId="0" fontId="12" fillId="0" borderId="19" xfId="0" applyFont="1" applyFill="1" applyBorder="1" applyProtection="1"/>
    <xf numFmtId="0" fontId="12" fillId="0" borderId="0" xfId="0" applyFont="1" applyFill="1" applyBorder="1" applyProtection="1"/>
    <xf numFmtId="3" fontId="37" fillId="4" borderId="9" xfId="0" applyNumberFormat="1" applyFont="1" applyFill="1" applyBorder="1" applyAlignment="1" applyProtection="1">
      <alignment horizontal="center"/>
      <protection locked="0"/>
    </xf>
    <xf numFmtId="3" fontId="12" fillId="0" borderId="0" xfId="0" applyNumberFormat="1" applyFont="1" applyFill="1" applyBorder="1" applyProtection="1"/>
    <xf numFmtId="3" fontId="0" fillId="0" borderId="9" xfId="0" applyNumberFormat="1" applyFill="1" applyBorder="1" applyProtection="1"/>
    <xf numFmtId="3" fontId="9" fillId="4" borderId="9" xfId="0" applyNumberFormat="1" applyFont="1" applyFill="1" applyBorder="1" applyAlignment="1" applyProtection="1">
      <alignment horizontal="center"/>
      <protection locked="0"/>
    </xf>
    <xf numFmtId="3" fontId="0" fillId="0" borderId="9" xfId="0" applyNumberFormat="1" applyFill="1" applyBorder="1" applyAlignment="1" applyProtection="1">
      <alignment wrapText="1"/>
    </xf>
    <xf numFmtId="49" fontId="11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Protection="1"/>
    <xf numFmtId="0" fontId="38" fillId="0" borderId="2" xfId="0" applyFont="1" applyFill="1" applyBorder="1" applyProtection="1"/>
    <xf numFmtId="0" fontId="7" fillId="0" borderId="2" xfId="0" applyFont="1" applyFill="1" applyBorder="1" applyProtection="1"/>
    <xf numFmtId="3" fontId="29" fillId="0" borderId="0" xfId="0" applyNumberFormat="1" applyFont="1" applyFill="1" applyBorder="1" applyProtection="1"/>
    <xf numFmtId="0" fontId="20" fillId="0" borderId="0" xfId="0" applyFont="1" applyFill="1" applyBorder="1" applyAlignment="1" applyProtection="1"/>
    <xf numFmtId="3" fontId="20" fillId="0" borderId="0" xfId="0" applyNumberFormat="1" applyFont="1" applyFill="1" applyBorder="1" applyAlignment="1" applyProtection="1"/>
    <xf numFmtId="0" fontId="0" fillId="0" borderId="16" xfId="0" applyFill="1" applyBorder="1" applyProtection="1"/>
    <xf numFmtId="0" fontId="0" fillId="0" borderId="17" xfId="0" applyFill="1" applyBorder="1" applyProtection="1"/>
    <xf numFmtId="3" fontId="39" fillId="0" borderId="17" xfId="0" applyNumberFormat="1" applyFont="1" applyFill="1" applyBorder="1" applyProtection="1"/>
    <xf numFmtId="0" fontId="20" fillId="0" borderId="17" xfId="0" applyFont="1" applyFill="1" applyBorder="1" applyAlignment="1" applyProtection="1"/>
    <xf numFmtId="3" fontId="20" fillId="0" borderId="17" xfId="0" applyNumberFormat="1" applyFont="1" applyFill="1" applyBorder="1" applyAlignment="1" applyProtection="1"/>
    <xf numFmtId="3" fontId="39" fillId="0" borderId="0" xfId="0" applyNumberFormat="1" applyFont="1" applyFill="1" applyBorder="1" applyProtection="1"/>
    <xf numFmtId="3" fontId="0" fillId="4" borderId="9" xfId="0" applyNumberFormat="1" applyFill="1" applyBorder="1" applyProtection="1"/>
    <xf numFmtId="3" fontId="0" fillId="6" borderId="9" xfId="0" applyNumberFormat="1" applyFill="1" applyBorder="1" applyProtection="1"/>
    <xf numFmtId="0" fontId="7" fillId="0" borderId="17" xfId="0" applyFont="1" applyFill="1" applyBorder="1" applyProtection="1"/>
    <xf numFmtId="3" fontId="7" fillId="0" borderId="2" xfId="0" applyNumberFormat="1" applyFont="1" applyFill="1" applyBorder="1" applyProtection="1"/>
    <xf numFmtId="3" fontId="40" fillId="0" borderId="0" xfId="0" applyNumberFormat="1" applyFont="1" applyFill="1" applyBorder="1" applyProtection="1"/>
    <xf numFmtId="3" fontId="41" fillId="0" borderId="17" xfId="0" applyNumberFormat="1" applyFont="1" applyFill="1" applyBorder="1" applyProtection="1"/>
    <xf numFmtId="0" fontId="0" fillId="0" borderId="24" xfId="0" applyFill="1" applyBorder="1" applyProtection="1"/>
    <xf numFmtId="3" fontId="41" fillId="0" borderId="0" xfId="0" applyNumberFormat="1" applyFont="1" applyFill="1" applyBorder="1" applyProtection="1"/>
    <xf numFmtId="3" fontId="42" fillId="0" borderId="17" xfId="0" applyNumberFormat="1" applyFont="1" applyFill="1" applyBorder="1" applyProtection="1"/>
    <xf numFmtId="0" fontId="1" fillId="0" borderId="0" xfId="0" applyFont="1" applyFill="1" applyBorder="1" applyAlignment="1" applyProtection="1"/>
    <xf numFmtId="0" fontId="1" fillId="0" borderId="19" xfId="0" applyFont="1" applyFill="1" applyBorder="1" applyAlignment="1" applyProtection="1"/>
    <xf numFmtId="3" fontId="43" fillId="0" borderId="0" xfId="0" applyNumberFormat="1" applyFont="1" applyFill="1" applyBorder="1" applyProtection="1"/>
    <xf numFmtId="0" fontId="44" fillId="0" borderId="0" xfId="0" applyFont="1" applyFill="1" applyBorder="1" applyAlignment="1" applyProtection="1"/>
    <xf numFmtId="3" fontId="44" fillId="0" borderId="0" xfId="0" applyNumberFormat="1" applyFont="1" applyFill="1" applyBorder="1" applyAlignment="1" applyProtection="1"/>
    <xf numFmtId="3" fontId="45" fillId="0" borderId="0" xfId="0" applyNumberFormat="1" applyFont="1" applyFill="1" applyBorder="1" applyProtection="1"/>
    <xf numFmtId="0" fontId="46" fillId="0" borderId="0" xfId="0" applyFont="1" applyFill="1" applyBorder="1" applyAlignment="1" applyProtection="1"/>
    <xf numFmtId="3" fontId="46" fillId="0" borderId="0" xfId="0" applyNumberFormat="1" applyFont="1" applyFill="1" applyBorder="1" applyAlignment="1" applyProtection="1"/>
    <xf numFmtId="0" fontId="47" fillId="3" borderId="0" xfId="0" applyFont="1" applyFill="1" applyBorder="1" applyAlignment="1" applyProtection="1"/>
    <xf numFmtId="0" fontId="1" fillId="3" borderId="0" xfId="0" applyFont="1" applyFill="1" applyBorder="1" applyAlignment="1" applyProtection="1"/>
    <xf numFmtId="0" fontId="0" fillId="3" borderId="0" xfId="0" applyFill="1" applyBorder="1"/>
    <xf numFmtId="0" fontId="2" fillId="3" borderId="0" xfId="0" applyFont="1" applyFill="1" applyBorder="1" applyAlignment="1" applyProtection="1">
      <alignment vertical="center"/>
    </xf>
    <xf numFmtId="0" fontId="15" fillId="3" borderId="0" xfId="0" applyFont="1" applyFill="1" applyBorder="1" applyAlignment="1" applyProtection="1">
      <alignment vertical="center"/>
    </xf>
    <xf numFmtId="0" fontId="17" fillId="3" borderId="5" xfId="0" applyFont="1" applyFill="1" applyBorder="1" applyAlignment="1" applyProtection="1">
      <alignment wrapText="1"/>
    </xf>
    <xf numFmtId="0" fontId="0" fillId="3" borderId="3" xfId="0" applyFill="1" applyBorder="1"/>
    <xf numFmtId="0" fontId="31" fillId="3" borderId="0" xfId="0" applyFont="1" applyFill="1" applyBorder="1"/>
    <xf numFmtId="0" fontId="47" fillId="3" borderId="19" xfId="0" applyFont="1" applyFill="1" applyBorder="1" applyAlignment="1" applyProtection="1"/>
    <xf numFmtId="0" fontId="2" fillId="3" borderId="19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/>
    <xf numFmtId="0" fontId="0" fillId="3" borderId="19" xfId="0" applyFill="1" applyBorder="1"/>
    <xf numFmtId="0" fontId="0" fillId="3" borderId="0" xfId="0" applyFill="1"/>
    <xf numFmtId="0" fontId="48" fillId="3" borderId="0" xfId="0" applyFont="1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24" xfId="0" applyFill="1" applyBorder="1"/>
    <xf numFmtId="0" fontId="11" fillId="0" borderId="0" xfId="0" applyFont="1" applyFill="1" applyBorder="1" applyProtection="1" quotePrefix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Euro" xfId="49"/>
  </cellStyles>
  <dxfs count="4">
    <dxf>
      <font>
        <b val="1"/>
        <i val="0"/>
        <color indexed="22"/>
      </font>
      <fill>
        <patternFill patternType="lightGray">
          <bgColor indexed="9"/>
        </patternFill>
      </fill>
      <border>
        <left/>
        <right/>
        <top/>
        <bottom/>
      </border>
    </dxf>
    <dxf>
      <font>
        <color indexed="22"/>
      </font>
      <fill>
        <patternFill patternType="solid"/>
      </fill>
    </dxf>
    <dxf>
      <font>
        <color indexed="22"/>
      </font>
    </dxf>
    <dxf>
      <font>
        <color indexed="22"/>
      </font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182880</xdr:colOff>
      <xdr:row>67</xdr:row>
      <xdr:rowOff>7620</xdr:rowOff>
    </xdr:from>
    <xdr:to>
      <xdr:col>7</xdr:col>
      <xdr:colOff>1493520</xdr:colOff>
      <xdr:row>113</xdr:row>
      <xdr:rowOff>15240</xdr:rowOff>
    </xdr:to>
    <xdr:pic>
      <xdr:nvPicPr>
        <xdr:cNvPr id="5191" name="Picture 4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316355" y="11085195"/>
          <a:ext cx="5273040" cy="7456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160020</xdr:colOff>
      <xdr:row>9</xdr:row>
      <xdr:rowOff>60960</xdr:rowOff>
    </xdr:from>
    <xdr:to>
      <xdr:col>7</xdr:col>
      <xdr:colOff>1470660</xdr:colOff>
      <xdr:row>60</xdr:row>
      <xdr:rowOff>38100</xdr:rowOff>
    </xdr:to>
    <xdr:pic>
      <xdr:nvPicPr>
        <xdr:cNvPr id="5192" name="Picture 4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1293495" y="1746885"/>
          <a:ext cx="5273040" cy="8235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</xdr:colOff>
      <xdr:row>1</xdr:row>
      <xdr:rowOff>68580</xdr:rowOff>
    </xdr:from>
    <xdr:to>
      <xdr:col>4</xdr:col>
      <xdr:colOff>236640</xdr:colOff>
      <xdr:row>5</xdr:row>
      <xdr:rowOff>152400</xdr:rowOff>
    </xdr:to>
    <xdr:pic>
      <xdr:nvPicPr>
        <xdr:cNvPr id="5" name="4 Imagen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379095" y="230505"/>
          <a:ext cx="2667000" cy="874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259080</xdr:colOff>
      <xdr:row>9</xdr:row>
      <xdr:rowOff>30480</xdr:rowOff>
    </xdr:from>
    <xdr:to>
      <xdr:col>11</xdr:col>
      <xdr:colOff>38100</xdr:colOff>
      <xdr:row>11</xdr:row>
      <xdr:rowOff>152400</xdr:rowOff>
    </xdr:to>
    <xdr:sp macro="[0]!Rectánguloredondeado_Haga_clic_en">
      <xdr:nvSpPr>
        <xdr:cNvPr id="1100" name="2 Rectángulo redondeado"/>
        <xdr:cNvSpPr>
          <a:spLocks noChangeArrowheads="1"/>
        </xdr:cNvSpPr>
      </xdr:nvSpPr>
      <xdr:spPr>
        <a:xfrm>
          <a:off x="6736080" y="1611630"/>
          <a:ext cx="1598295" cy="312420"/>
        </a:xfrm>
        <a:prstGeom prst="roundRect">
          <a:avLst>
            <a:gd name="adj" fmla="val 16667"/>
          </a:avLst>
        </a:prstGeom>
        <a:solidFill>
          <a:srgbClr val="BFBFBF"/>
        </a:solidFill>
        <a:ln w="25400" algn="ctr">
          <a:solidFill>
            <a:srgbClr val="385D8A"/>
          </a:solidFill>
          <a:rou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rgbClr val="FFFFFF"/>
              </a:solidFill>
              <a:latin typeface="Calibri" panose="020F0502020204030204"/>
            </a:rPr>
            <a:t>Limpiar formulario</a:t>
          </a:r>
          <a:endParaRPr lang="es-ES" sz="1000" b="0" i="0" strike="noStrike">
            <a:solidFill>
              <a:srgbClr val="FFFFFF"/>
            </a:solidFill>
            <a:latin typeface="Calibri" panose="020F0502020204030204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Calibri" panose="020F0502020204030204"/>
            </a:rPr>
            <a:t>Limpiar Formulario</a:t>
          </a:r>
          <a:endParaRPr lang="es-ES" sz="1000" b="0" i="0" strike="noStrike">
            <a:solidFill>
              <a:srgbClr val="000000"/>
            </a:solidFill>
            <a:latin typeface="Calibri" panose="020F0502020204030204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2</xdr:col>
      <xdr:colOff>0</xdr:colOff>
      <xdr:row>1</xdr:row>
      <xdr:rowOff>22860</xdr:rowOff>
    </xdr:from>
    <xdr:to>
      <xdr:col>5</xdr:col>
      <xdr:colOff>7620</xdr:colOff>
      <xdr:row>5</xdr:row>
      <xdr:rowOff>60960</xdr:rowOff>
    </xdr:to>
    <xdr:pic>
      <xdr:nvPicPr>
        <xdr:cNvPr id="7" name="4 Imagen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666750" y="280035"/>
          <a:ext cx="258889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251791</xdr:colOff>
      <xdr:row>1</xdr:row>
      <xdr:rowOff>46383</xdr:rowOff>
    </xdr:from>
    <xdr:to>
      <xdr:col>4</xdr:col>
      <xdr:colOff>450678</xdr:colOff>
      <xdr:row>5</xdr:row>
      <xdr:rowOff>27131</xdr:rowOff>
    </xdr:to>
    <xdr:pic>
      <xdr:nvPicPr>
        <xdr:cNvPr id="3" name="4 Imagen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251460" y="208280"/>
          <a:ext cx="2351405" cy="761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417442</xdr:colOff>
      <xdr:row>1</xdr:row>
      <xdr:rowOff>112643</xdr:rowOff>
    </xdr:from>
    <xdr:to>
      <xdr:col>4</xdr:col>
      <xdr:colOff>265146</xdr:colOff>
      <xdr:row>5</xdr:row>
      <xdr:rowOff>13253</xdr:rowOff>
    </xdr:to>
    <xdr:pic>
      <xdr:nvPicPr>
        <xdr:cNvPr id="4" name="3 Imagen"/>
        <xdr:cNvPicPr/>
      </xdr:nvPicPr>
      <xdr:blipFill>
        <a:blip r:embed="rId1" cstate="print"/>
        <a:stretch>
          <a:fillRect/>
        </a:stretch>
      </xdr:blipFill>
      <xdr:spPr>
        <a:xfrm>
          <a:off x="409575" y="293370"/>
          <a:ext cx="2360295" cy="767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259080</xdr:colOff>
      <xdr:row>9</xdr:row>
      <xdr:rowOff>30480</xdr:rowOff>
    </xdr:from>
    <xdr:to>
      <xdr:col>11</xdr:col>
      <xdr:colOff>38100</xdr:colOff>
      <xdr:row>11</xdr:row>
      <xdr:rowOff>152400</xdr:rowOff>
    </xdr:to>
    <xdr:sp macro="[0]!Rectánguloredondeado_Haga_clic_en">
      <xdr:nvSpPr>
        <xdr:cNvPr id="2" name="2 Rectángulo redondeado"/>
        <xdr:cNvSpPr>
          <a:spLocks noChangeArrowheads="1"/>
        </xdr:cNvSpPr>
      </xdr:nvSpPr>
      <xdr:spPr>
        <a:xfrm>
          <a:off x="6736080" y="1611630"/>
          <a:ext cx="1598295" cy="312420"/>
        </a:xfrm>
        <a:prstGeom prst="roundRect">
          <a:avLst>
            <a:gd name="adj" fmla="val 16667"/>
          </a:avLst>
        </a:prstGeom>
        <a:solidFill>
          <a:srgbClr val="BFBFBF"/>
        </a:solidFill>
        <a:ln w="25400" algn="ctr">
          <a:solidFill>
            <a:srgbClr val="385D8A"/>
          </a:solidFill>
          <a:rou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rgbClr val="FFFFFF"/>
              </a:solidFill>
              <a:latin typeface="Calibri" panose="020F0502020204030204"/>
            </a:rPr>
            <a:t>Limpiar formulario</a:t>
          </a:r>
          <a:endParaRPr lang="es-ES" sz="1000" b="0" i="0" strike="noStrike">
            <a:solidFill>
              <a:srgbClr val="FFFFFF"/>
            </a:solidFill>
            <a:latin typeface="Calibri" panose="020F0502020204030204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Calibri" panose="020F0502020204030204"/>
            </a:rPr>
            <a:t>Limpiar Formulario</a:t>
          </a:r>
          <a:endParaRPr lang="es-ES" sz="1000" b="0" i="0" strike="noStrike">
            <a:solidFill>
              <a:srgbClr val="000000"/>
            </a:solidFill>
            <a:latin typeface="Calibri" panose="020F0502020204030204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472440</xdr:colOff>
      <xdr:row>5</xdr:row>
      <xdr:rowOff>38100</xdr:rowOff>
    </xdr:to>
    <xdr:pic>
      <xdr:nvPicPr>
        <xdr:cNvPr id="3" name="2 Imagen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666750" y="257175"/>
          <a:ext cx="209169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13252</xdr:colOff>
      <xdr:row>5</xdr:row>
      <xdr:rowOff>95913</xdr:rowOff>
    </xdr:to>
    <xdr:pic>
      <xdr:nvPicPr>
        <xdr:cNvPr id="2" name="1 Imagen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276225" y="161925"/>
          <a:ext cx="2603500" cy="8769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417442</xdr:colOff>
      <xdr:row>1</xdr:row>
      <xdr:rowOff>112643</xdr:rowOff>
    </xdr:from>
    <xdr:to>
      <xdr:col>4</xdr:col>
      <xdr:colOff>876299</xdr:colOff>
      <xdr:row>5</xdr:row>
      <xdr:rowOff>126558</xdr:rowOff>
    </xdr:to>
    <xdr:pic>
      <xdr:nvPicPr>
        <xdr:cNvPr id="2" name="1 Imagen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409575" y="293370"/>
          <a:ext cx="2971165" cy="880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Hoja4"/>
  <dimension ref="B2:L119"/>
  <sheetViews>
    <sheetView showRowColHeaders="0" workbookViewId="0">
      <pane xSplit="1" ySplit="6" topLeftCell="B7" activePane="bottomRight" state="frozen"/>
      <selection/>
      <selection pane="topRight"/>
      <selection pane="bottomLeft"/>
      <selection pane="bottomRight" activeCell="C9" sqref="C9"/>
    </sheetView>
  </sheetViews>
  <sheetFormatPr defaultColWidth="11.4285714285714" defaultRowHeight="12.75"/>
  <cols>
    <col min="1" max="1" width="5.57142857142857" style="64" customWidth="1"/>
    <col min="2" max="3" width="11.4285714285714" style="64" customWidth="1"/>
    <col min="4" max="4" width="13.7142857142857" style="64" customWidth="1"/>
    <col min="5" max="7" width="11.4285714285714" style="64" customWidth="1"/>
    <col min="8" max="8" width="23.7142857142857" style="64" customWidth="1"/>
    <col min="9" max="9" width="20.5714285714286" style="64" customWidth="1"/>
    <col min="10" max="12" width="11.4285714285714" style="64" hidden="1" customWidth="1"/>
    <col min="13" max="16384" width="11.4285714285714" style="64"/>
  </cols>
  <sheetData>
    <row r="2" spans="2:12">
      <c r="B2" s="3"/>
      <c r="C2" s="4"/>
      <c r="D2" s="4"/>
      <c r="E2" s="4"/>
      <c r="F2" s="4"/>
      <c r="G2" s="4"/>
      <c r="H2" s="4"/>
      <c r="I2" s="39"/>
      <c r="J2" s="2"/>
      <c r="K2" s="2"/>
      <c r="L2" s="2"/>
    </row>
    <row r="3" ht="18" spans="2:12">
      <c r="B3" s="5"/>
      <c r="C3" s="244" t="s">
        <v>0</v>
      </c>
      <c r="D3" s="244"/>
      <c r="E3" s="245" t="s">
        <v>1</v>
      </c>
      <c r="F3" s="246"/>
      <c r="G3" s="244"/>
      <c r="H3" s="244"/>
      <c r="I3" s="252"/>
      <c r="J3" s="244"/>
      <c r="K3" s="244"/>
      <c r="L3" s="244"/>
    </row>
    <row r="4" ht="15.75" spans="2:12">
      <c r="B4" s="5"/>
      <c r="C4" s="247" t="s">
        <v>2</v>
      </c>
      <c r="D4" s="247"/>
      <c r="E4" s="248" t="s">
        <v>3</v>
      </c>
      <c r="F4" s="247"/>
      <c r="G4" s="247"/>
      <c r="H4" s="247"/>
      <c r="I4" s="253"/>
      <c r="J4" s="247"/>
      <c r="K4" s="247"/>
      <c r="L4" s="247"/>
    </row>
    <row r="5" ht="15.75" spans="2:12">
      <c r="B5" s="5"/>
      <c r="C5" s="247" t="s">
        <v>2</v>
      </c>
      <c r="D5" s="247"/>
      <c r="E5" s="248" t="s">
        <v>4</v>
      </c>
      <c r="F5" s="247"/>
      <c r="G5" s="247"/>
      <c r="H5" s="247"/>
      <c r="I5" s="253"/>
      <c r="J5" s="247"/>
      <c r="K5" s="247"/>
      <c r="L5" s="247"/>
    </row>
    <row r="6" ht="16.5" spans="2:12">
      <c r="B6" s="9"/>
      <c r="C6" s="249"/>
      <c r="D6" s="249"/>
      <c r="E6" s="249"/>
      <c r="F6" s="249"/>
      <c r="G6" s="249"/>
      <c r="H6" s="249"/>
      <c r="I6" s="254"/>
      <c r="J6" s="255"/>
      <c r="K6" s="255"/>
      <c r="L6" s="256"/>
    </row>
    <row r="7" spans="2:12">
      <c r="B7" s="250"/>
      <c r="C7" s="246"/>
      <c r="D7" s="246"/>
      <c r="E7" s="246"/>
      <c r="F7" s="246"/>
      <c r="G7" s="246"/>
      <c r="H7" s="246"/>
      <c r="I7" s="257"/>
      <c r="J7" s="258"/>
      <c r="K7" s="258"/>
      <c r="L7" s="258"/>
    </row>
    <row r="8" ht="15.75" spans="2:12">
      <c r="B8" s="250"/>
      <c r="C8" s="251" t="s">
        <v>5</v>
      </c>
      <c r="D8" s="246"/>
      <c r="E8" s="246"/>
      <c r="F8" s="246"/>
      <c r="G8" s="246"/>
      <c r="H8" s="246"/>
      <c r="I8" s="257"/>
      <c r="J8" s="258"/>
      <c r="K8" s="258"/>
      <c r="L8" s="258"/>
    </row>
    <row r="9" spans="2:12">
      <c r="B9" s="250"/>
      <c r="C9" s="246"/>
      <c r="D9" s="246"/>
      <c r="E9" s="246"/>
      <c r="F9" s="246"/>
      <c r="G9" s="246"/>
      <c r="H9" s="246"/>
      <c r="I9" s="257"/>
      <c r="J9" s="258"/>
      <c r="K9" s="258"/>
      <c r="L9" s="258"/>
    </row>
    <row r="10" spans="2:12">
      <c r="B10" s="250"/>
      <c r="C10" s="246"/>
      <c r="D10" s="246"/>
      <c r="E10" s="246"/>
      <c r="F10" s="246"/>
      <c r="G10" s="246"/>
      <c r="H10" s="246"/>
      <c r="I10" s="257"/>
      <c r="J10" s="258"/>
      <c r="K10" s="258"/>
      <c r="L10" s="258"/>
    </row>
    <row r="11" spans="2:12">
      <c r="B11" s="250"/>
      <c r="C11" s="246"/>
      <c r="D11" s="246"/>
      <c r="E11" s="246"/>
      <c r="F11" s="246"/>
      <c r="G11" s="246"/>
      <c r="H11" s="246"/>
      <c r="I11" s="257"/>
      <c r="J11" s="258"/>
      <c r="K11" s="258"/>
      <c r="L11" s="258"/>
    </row>
    <row r="12" spans="2:12">
      <c r="B12" s="250"/>
      <c r="C12" s="246"/>
      <c r="D12" s="246"/>
      <c r="E12" s="246"/>
      <c r="F12" s="246"/>
      <c r="G12" s="246"/>
      <c r="H12" s="246"/>
      <c r="I12" s="257"/>
      <c r="J12" s="258"/>
      <c r="K12" s="258"/>
      <c r="L12" s="258"/>
    </row>
    <row r="13" spans="2:12">
      <c r="B13" s="250"/>
      <c r="C13" s="246"/>
      <c r="D13" s="246"/>
      <c r="E13" s="246"/>
      <c r="F13" s="246"/>
      <c r="G13" s="246"/>
      <c r="H13" s="246"/>
      <c r="I13" s="257"/>
      <c r="J13" s="258"/>
      <c r="K13" s="258"/>
      <c r="L13" s="258"/>
    </row>
    <row r="14" spans="2:12">
      <c r="B14" s="250"/>
      <c r="C14" s="246"/>
      <c r="D14" s="246"/>
      <c r="E14" s="246"/>
      <c r="F14" s="246"/>
      <c r="G14" s="246"/>
      <c r="H14" s="246"/>
      <c r="I14" s="257"/>
      <c r="J14" s="258"/>
      <c r="K14" s="258"/>
      <c r="L14" s="258"/>
    </row>
    <row r="15" spans="2:12">
      <c r="B15" s="250"/>
      <c r="C15" s="246"/>
      <c r="D15" s="246"/>
      <c r="E15" s="246"/>
      <c r="F15" s="246"/>
      <c r="G15" s="246"/>
      <c r="H15" s="246"/>
      <c r="I15" s="257"/>
      <c r="J15" s="258"/>
      <c r="K15" s="258"/>
      <c r="L15" s="258"/>
    </row>
    <row r="16" spans="2:12">
      <c r="B16" s="250"/>
      <c r="C16" s="246"/>
      <c r="D16" s="246"/>
      <c r="E16" s="246"/>
      <c r="F16" s="246"/>
      <c r="G16" s="246"/>
      <c r="H16" s="246"/>
      <c r="I16" s="257"/>
      <c r="J16" s="258"/>
      <c r="K16" s="258"/>
      <c r="L16" s="258"/>
    </row>
    <row r="17" spans="2:12">
      <c r="B17" s="250"/>
      <c r="C17" s="246"/>
      <c r="D17" s="246"/>
      <c r="E17" s="246"/>
      <c r="F17" s="246"/>
      <c r="G17" s="246"/>
      <c r="H17" s="246"/>
      <c r="I17" s="257"/>
      <c r="J17" s="258"/>
      <c r="K17" s="258"/>
      <c r="L17" s="258"/>
    </row>
    <row r="18" spans="2:12">
      <c r="B18" s="250"/>
      <c r="C18" s="246"/>
      <c r="D18" s="246"/>
      <c r="E18" s="246"/>
      <c r="F18" s="246"/>
      <c r="G18" s="246"/>
      <c r="H18" s="246"/>
      <c r="I18" s="257"/>
      <c r="J18" s="258"/>
      <c r="K18" s="258"/>
      <c r="L18" s="258"/>
    </row>
    <row r="19" spans="2:12">
      <c r="B19" s="250"/>
      <c r="C19" s="246"/>
      <c r="D19" s="246"/>
      <c r="E19" s="246"/>
      <c r="F19" s="246"/>
      <c r="G19" s="246"/>
      <c r="H19" s="246"/>
      <c r="I19" s="257"/>
      <c r="J19" s="258"/>
      <c r="K19" s="258"/>
      <c r="L19" s="258"/>
    </row>
    <row r="20" spans="2:12">
      <c r="B20" s="250"/>
      <c r="C20" s="246"/>
      <c r="D20" s="246"/>
      <c r="E20" s="246"/>
      <c r="F20" s="246"/>
      <c r="G20" s="246"/>
      <c r="H20" s="246"/>
      <c r="I20" s="257"/>
      <c r="J20" s="258"/>
      <c r="K20" s="258"/>
      <c r="L20" s="258"/>
    </row>
    <row r="21" spans="2:12">
      <c r="B21" s="250"/>
      <c r="C21" s="246"/>
      <c r="D21" s="246"/>
      <c r="E21" s="246"/>
      <c r="F21" s="246"/>
      <c r="G21" s="246"/>
      <c r="H21" s="246"/>
      <c r="I21" s="257"/>
      <c r="J21" s="258"/>
      <c r="K21" s="258"/>
      <c r="L21" s="258"/>
    </row>
    <row r="22" spans="2:12">
      <c r="B22" s="250"/>
      <c r="C22" s="246"/>
      <c r="D22" s="246"/>
      <c r="E22" s="246"/>
      <c r="F22" s="246"/>
      <c r="G22" s="246"/>
      <c r="H22" s="246"/>
      <c r="I22" s="257"/>
      <c r="J22" s="258"/>
      <c r="K22" s="258"/>
      <c r="L22" s="258"/>
    </row>
    <row r="23" spans="2:12">
      <c r="B23" s="250"/>
      <c r="C23" s="246"/>
      <c r="D23" s="246"/>
      <c r="E23" s="246"/>
      <c r="F23" s="246"/>
      <c r="G23" s="246"/>
      <c r="H23" s="246"/>
      <c r="I23" s="257"/>
      <c r="J23" s="258"/>
      <c r="K23" s="258"/>
      <c r="L23" s="258"/>
    </row>
    <row r="24" spans="2:12">
      <c r="B24" s="250"/>
      <c r="C24" s="246"/>
      <c r="D24" s="246"/>
      <c r="E24" s="246"/>
      <c r="F24" s="246"/>
      <c r="G24" s="246"/>
      <c r="H24" s="246"/>
      <c r="I24" s="257"/>
      <c r="J24" s="258"/>
      <c r="K24" s="258"/>
      <c r="L24" s="258"/>
    </row>
    <row r="25" spans="2:12">
      <c r="B25" s="250"/>
      <c r="C25" s="246"/>
      <c r="D25" s="246"/>
      <c r="E25" s="246"/>
      <c r="F25" s="246"/>
      <c r="G25" s="246"/>
      <c r="H25" s="246"/>
      <c r="I25" s="257"/>
      <c r="J25" s="258"/>
      <c r="K25" s="258"/>
      <c r="L25" s="258"/>
    </row>
    <row r="26" spans="2:12">
      <c r="B26" s="250"/>
      <c r="C26" s="246"/>
      <c r="D26" s="246"/>
      <c r="E26" s="246"/>
      <c r="F26" s="246"/>
      <c r="G26" s="246"/>
      <c r="H26" s="246"/>
      <c r="I26" s="257"/>
      <c r="J26" s="258"/>
      <c r="K26" s="258"/>
      <c r="L26" s="258"/>
    </row>
    <row r="27" spans="2:12">
      <c r="B27" s="250"/>
      <c r="C27" s="246"/>
      <c r="D27" s="246"/>
      <c r="E27" s="246"/>
      <c r="F27" s="246"/>
      <c r="G27" s="246"/>
      <c r="H27" s="246"/>
      <c r="I27" s="257"/>
      <c r="J27" s="258"/>
      <c r="K27" s="258"/>
      <c r="L27" s="258"/>
    </row>
    <row r="28" spans="2:12">
      <c r="B28" s="250"/>
      <c r="C28" s="246"/>
      <c r="D28" s="246"/>
      <c r="E28" s="246"/>
      <c r="F28" s="246"/>
      <c r="G28" s="246"/>
      <c r="H28" s="246"/>
      <c r="I28" s="257"/>
      <c r="J28" s="258"/>
      <c r="K28" s="258"/>
      <c r="L28" s="258"/>
    </row>
    <row r="29" spans="2:12">
      <c r="B29" s="250"/>
      <c r="C29" s="246"/>
      <c r="D29" s="246"/>
      <c r="E29" s="246"/>
      <c r="F29" s="246"/>
      <c r="G29" s="246"/>
      <c r="H29" s="246"/>
      <c r="I29" s="257"/>
      <c r="J29" s="258"/>
      <c r="K29" s="258"/>
      <c r="L29" s="258"/>
    </row>
    <row r="30" spans="2:12">
      <c r="B30" s="250"/>
      <c r="C30" s="246"/>
      <c r="D30" s="246"/>
      <c r="E30" s="246"/>
      <c r="F30" s="246"/>
      <c r="G30" s="246"/>
      <c r="H30" s="246"/>
      <c r="I30" s="257"/>
      <c r="J30" s="258"/>
      <c r="K30" s="258"/>
      <c r="L30" s="258"/>
    </row>
    <row r="31" spans="2:12">
      <c r="B31" s="250"/>
      <c r="C31" s="246"/>
      <c r="D31" s="246"/>
      <c r="E31" s="246"/>
      <c r="F31" s="246"/>
      <c r="G31" s="246"/>
      <c r="H31" s="246"/>
      <c r="I31" s="257"/>
      <c r="J31" s="258"/>
      <c r="K31" s="258"/>
      <c r="L31" s="258"/>
    </row>
    <row r="32" spans="2:12">
      <c r="B32" s="250"/>
      <c r="C32" s="246"/>
      <c r="D32" s="246"/>
      <c r="E32" s="246"/>
      <c r="F32" s="246"/>
      <c r="G32" s="246"/>
      <c r="H32" s="246"/>
      <c r="I32" s="257"/>
      <c r="J32" s="258"/>
      <c r="K32" s="258"/>
      <c r="L32" s="258"/>
    </row>
    <row r="33" spans="2:12">
      <c r="B33" s="250"/>
      <c r="C33" s="246"/>
      <c r="D33" s="246"/>
      <c r="E33" s="246"/>
      <c r="F33" s="246"/>
      <c r="G33" s="246"/>
      <c r="H33" s="246"/>
      <c r="I33" s="257"/>
      <c r="J33" s="258"/>
      <c r="K33" s="258"/>
      <c r="L33" s="258"/>
    </row>
    <row r="34" spans="2:12">
      <c r="B34" s="250"/>
      <c r="C34" s="246"/>
      <c r="D34" s="246"/>
      <c r="E34" s="246"/>
      <c r="F34" s="246"/>
      <c r="G34" s="246"/>
      <c r="H34" s="246"/>
      <c r="I34" s="257"/>
      <c r="J34" s="258"/>
      <c r="K34" s="258"/>
      <c r="L34" s="258"/>
    </row>
    <row r="35" spans="2:12">
      <c r="B35" s="250"/>
      <c r="C35" s="246"/>
      <c r="D35" s="246"/>
      <c r="E35" s="246"/>
      <c r="F35" s="246"/>
      <c r="G35" s="246"/>
      <c r="H35" s="246"/>
      <c r="I35" s="257"/>
      <c r="J35" s="258"/>
      <c r="K35" s="258"/>
      <c r="L35" s="258"/>
    </row>
    <row r="36" spans="2:12">
      <c r="B36" s="250"/>
      <c r="C36" s="246"/>
      <c r="D36" s="246"/>
      <c r="E36" s="246"/>
      <c r="F36" s="246"/>
      <c r="G36" s="246"/>
      <c r="H36" s="246"/>
      <c r="I36" s="257"/>
      <c r="J36" s="258"/>
      <c r="K36" s="258"/>
      <c r="L36" s="258"/>
    </row>
    <row r="37" spans="2:12">
      <c r="B37" s="250"/>
      <c r="C37" s="246"/>
      <c r="D37" s="246"/>
      <c r="E37" s="246"/>
      <c r="F37" s="246"/>
      <c r="G37" s="246"/>
      <c r="H37" s="246"/>
      <c r="I37" s="257"/>
      <c r="J37" s="258"/>
      <c r="K37" s="258"/>
      <c r="L37" s="258"/>
    </row>
    <row r="38" spans="2:12">
      <c r="B38" s="250"/>
      <c r="C38" s="246"/>
      <c r="D38" s="246"/>
      <c r="E38" s="246"/>
      <c r="F38" s="246"/>
      <c r="G38" s="246"/>
      <c r="H38" s="246"/>
      <c r="I38" s="257"/>
      <c r="J38" s="258"/>
      <c r="K38" s="258"/>
      <c r="L38" s="258"/>
    </row>
    <row r="39" spans="2:12">
      <c r="B39" s="250"/>
      <c r="C39" s="246"/>
      <c r="D39" s="246"/>
      <c r="E39" s="246"/>
      <c r="F39" s="246"/>
      <c r="G39" s="246"/>
      <c r="H39" s="246"/>
      <c r="I39" s="257"/>
      <c r="J39" s="258"/>
      <c r="K39" s="258"/>
      <c r="L39" s="258"/>
    </row>
    <row r="40" spans="2:12">
      <c r="B40" s="250"/>
      <c r="C40" s="246"/>
      <c r="D40" s="246"/>
      <c r="E40" s="246"/>
      <c r="F40" s="246"/>
      <c r="G40" s="246"/>
      <c r="H40" s="246"/>
      <c r="I40" s="257"/>
      <c r="J40" s="258"/>
      <c r="K40" s="258"/>
      <c r="L40" s="258"/>
    </row>
    <row r="41" spans="2:12">
      <c r="B41" s="250"/>
      <c r="C41" s="246"/>
      <c r="D41" s="246"/>
      <c r="E41" s="246"/>
      <c r="F41" s="246"/>
      <c r="G41" s="246"/>
      <c r="H41" s="246"/>
      <c r="I41" s="257"/>
      <c r="J41" s="258"/>
      <c r="K41" s="258"/>
      <c r="L41" s="258"/>
    </row>
    <row r="42" spans="2:12">
      <c r="B42" s="250"/>
      <c r="C42" s="246"/>
      <c r="D42" s="246"/>
      <c r="E42" s="246"/>
      <c r="F42" s="246"/>
      <c r="G42" s="246"/>
      <c r="H42" s="246"/>
      <c r="I42" s="257"/>
      <c r="J42" s="258"/>
      <c r="K42" s="258"/>
      <c r="L42" s="258"/>
    </row>
    <row r="43" spans="2:12">
      <c r="B43" s="250"/>
      <c r="C43" s="246"/>
      <c r="D43" s="246"/>
      <c r="E43" s="246"/>
      <c r="F43" s="246"/>
      <c r="G43" s="246"/>
      <c r="H43" s="246"/>
      <c r="I43" s="257"/>
      <c r="J43" s="258"/>
      <c r="K43" s="258"/>
      <c r="L43" s="258"/>
    </row>
    <row r="44" spans="2:12">
      <c r="B44" s="250"/>
      <c r="C44" s="246"/>
      <c r="D44" s="246"/>
      <c r="E44" s="246"/>
      <c r="F44" s="246"/>
      <c r="G44" s="246"/>
      <c r="H44" s="246"/>
      <c r="I44" s="257"/>
      <c r="J44" s="258"/>
      <c r="K44" s="258"/>
      <c r="L44" s="258"/>
    </row>
    <row r="45" spans="2:12">
      <c r="B45" s="250"/>
      <c r="C45" s="246"/>
      <c r="D45" s="246"/>
      <c r="E45" s="246"/>
      <c r="F45" s="246"/>
      <c r="G45" s="246"/>
      <c r="H45" s="246"/>
      <c r="I45" s="257"/>
      <c r="J45" s="258"/>
      <c r="K45" s="258"/>
      <c r="L45" s="258"/>
    </row>
    <row r="46" spans="2:12">
      <c r="B46" s="250"/>
      <c r="C46" s="246"/>
      <c r="D46" s="246"/>
      <c r="E46" s="246"/>
      <c r="F46" s="246"/>
      <c r="G46" s="246"/>
      <c r="H46" s="246"/>
      <c r="I46" s="257"/>
      <c r="J46" s="258"/>
      <c r="K46" s="258"/>
      <c r="L46" s="258"/>
    </row>
    <row r="47" spans="2:12">
      <c r="B47" s="250"/>
      <c r="C47" s="246"/>
      <c r="D47" s="246"/>
      <c r="E47" s="246"/>
      <c r="F47" s="246"/>
      <c r="G47" s="246"/>
      <c r="H47" s="246"/>
      <c r="I47" s="257"/>
      <c r="J47" s="258"/>
      <c r="K47" s="258"/>
      <c r="L47" s="258"/>
    </row>
    <row r="48" spans="2:12">
      <c r="B48" s="250"/>
      <c r="C48" s="246"/>
      <c r="D48" s="246"/>
      <c r="E48" s="246"/>
      <c r="F48" s="246"/>
      <c r="G48" s="246"/>
      <c r="H48" s="246"/>
      <c r="I48" s="257"/>
      <c r="J48" s="258"/>
      <c r="K48" s="258"/>
      <c r="L48" s="258"/>
    </row>
    <row r="49" spans="2:12">
      <c r="B49" s="250"/>
      <c r="C49" s="246"/>
      <c r="D49" s="246"/>
      <c r="E49" s="246"/>
      <c r="F49" s="246"/>
      <c r="G49" s="246"/>
      <c r="H49" s="246"/>
      <c r="I49" s="257"/>
      <c r="J49" s="258"/>
      <c r="K49" s="258"/>
      <c r="L49" s="258"/>
    </row>
    <row r="50" spans="2:12">
      <c r="B50" s="250"/>
      <c r="C50" s="246"/>
      <c r="D50" s="246"/>
      <c r="E50" s="246"/>
      <c r="F50" s="246"/>
      <c r="G50" s="246"/>
      <c r="H50" s="246"/>
      <c r="I50" s="257"/>
      <c r="J50" s="258"/>
      <c r="K50" s="258"/>
      <c r="L50" s="258"/>
    </row>
    <row r="51" spans="2:12">
      <c r="B51" s="250"/>
      <c r="C51" s="246"/>
      <c r="D51" s="246"/>
      <c r="E51" s="246"/>
      <c r="F51" s="246"/>
      <c r="G51" s="246"/>
      <c r="H51" s="246"/>
      <c r="I51" s="257"/>
      <c r="J51" s="258"/>
      <c r="K51" s="258"/>
      <c r="L51" s="258"/>
    </row>
    <row r="52" spans="2:12">
      <c r="B52" s="250"/>
      <c r="C52" s="246"/>
      <c r="D52" s="246"/>
      <c r="E52" s="246"/>
      <c r="F52" s="246"/>
      <c r="G52" s="246"/>
      <c r="H52" s="246"/>
      <c r="I52" s="257"/>
      <c r="J52" s="258"/>
      <c r="K52" s="258"/>
      <c r="L52" s="258"/>
    </row>
    <row r="53" spans="2:12">
      <c r="B53" s="250"/>
      <c r="C53" s="246"/>
      <c r="D53" s="246"/>
      <c r="E53" s="246"/>
      <c r="F53" s="246"/>
      <c r="G53" s="246"/>
      <c r="H53" s="246"/>
      <c r="I53" s="257"/>
      <c r="J53" s="258"/>
      <c r="K53" s="258"/>
      <c r="L53" s="258"/>
    </row>
    <row r="54" spans="2:12">
      <c r="B54" s="250"/>
      <c r="C54" s="246"/>
      <c r="D54" s="246"/>
      <c r="E54" s="246"/>
      <c r="F54" s="246"/>
      <c r="G54" s="246"/>
      <c r="H54" s="246"/>
      <c r="I54" s="257"/>
      <c r="J54" s="258"/>
      <c r="K54" s="258"/>
      <c r="L54" s="258"/>
    </row>
    <row r="55" spans="2:12">
      <c r="B55" s="250"/>
      <c r="C55" s="246"/>
      <c r="D55" s="246"/>
      <c r="E55" s="246"/>
      <c r="F55" s="246"/>
      <c r="G55" s="246"/>
      <c r="H55" s="246"/>
      <c r="I55" s="257"/>
      <c r="J55" s="258"/>
      <c r="K55" s="258"/>
      <c r="L55" s="258"/>
    </row>
    <row r="56" spans="2:12">
      <c r="B56" s="250"/>
      <c r="C56" s="246"/>
      <c r="D56" s="246"/>
      <c r="E56" s="246"/>
      <c r="F56" s="246"/>
      <c r="G56" s="246"/>
      <c r="H56" s="246"/>
      <c r="I56" s="257"/>
      <c r="J56" s="258"/>
      <c r="K56" s="258"/>
      <c r="L56" s="258"/>
    </row>
    <row r="57" spans="2:12">
      <c r="B57" s="250"/>
      <c r="C57" s="246"/>
      <c r="D57" s="246"/>
      <c r="E57" s="246"/>
      <c r="F57" s="246"/>
      <c r="G57" s="246"/>
      <c r="H57" s="246"/>
      <c r="I57" s="257"/>
      <c r="J57" s="258"/>
      <c r="K57" s="258"/>
      <c r="L57" s="258"/>
    </row>
    <row r="58" spans="2:12">
      <c r="B58" s="250"/>
      <c r="C58" s="246"/>
      <c r="D58" s="246"/>
      <c r="E58" s="246"/>
      <c r="F58" s="246"/>
      <c r="G58" s="246"/>
      <c r="H58" s="246"/>
      <c r="I58" s="257"/>
      <c r="J58" s="258"/>
      <c r="K58" s="258"/>
      <c r="L58" s="258"/>
    </row>
    <row r="59" spans="2:12">
      <c r="B59" s="250"/>
      <c r="C59" s="246"/>
      <c r="D59" s="246"/>
      <c r="E59" s="246"/>
      <c r="F59" s="246"/>
      <c r="G59" s="246"/>
      <c r="H59" s="246"/>
      <c r="I59" s="257"/>
      <c r="J59" s="258"/>
      <c r="K59" s="258"/>
      <c r="L59" s="258"/>
    </row>
    <row r="60" spans="2:12">
      <c r="B60" s="250"/>
      <c r="C60" s="246"/>
      <c r="D60" s="246"/>
      <c r="E60" s="246"/>
      <c r="F60" s="246"/>
      <c r="G60" s="246"/>
      <c r="H60" s="246"/>
      <c r="I60" s="257"/>
      <c r="J60" s="258"/>
      <c r="K60" s="258"/>
      <c r="L60" s="258"/>
    </row>
    <row r="61" spans="2:12">
      <c r="B61" s="250"/>
      <c r="C61" s="246"/>
      <c r="D61" s="246"/>
      <c r="E61" s="246"/>
      <c r="F61" s="246"/>
      <c r="G61" s="246"/>
      <c r="H61" s="246"/>
      <c r="I61" s="257"/>
      <c r="J61" s="258"/>
      <c r="K61" s="258"/>
      <c r="L61" s="258"/>
    </row>
    <row r="62" spans="2:12">
      <c r="B62" s="250"/>
      <c r="C62" s="246"/>
      <c r="D62" s="246"/>
      <c r="E62" s="246"/>
      <c r="F62" s="246"/>
      <c r="G62" s="246"/>
      <c r="H62" s="246"/>
      <c r="I62" s="257"/>
      <c r="J62" s="258"/>
      <c r="K62" s="258"/>
      <c r="L62" s="258"/>
    </row>
    <row r="63" spans="2:12">
      <c r="B63" s="250"/>
      <c r="C63" s="246"/>
      <c r="D63" s="246"/>
      <c r="E63" s="246"/>
      <c r="F63" s="246"/>
      <c r="G63" s="246"/>
      <c r="H63" s="246"/>
      <c r="I63" s="257"/>
      <c r="J63" s="258"/>
      <c r="K63" s="258"/>
      <c r="L63" s="258"/>
    </row>
    <row r="64" spans="2:12">
      <c r="B64" s="250"/>
      <c r="C64" s="246"/>
      <c r="D64" s="246"/>
      <c r="E64" s="246"/>
      <c r="F64" s="246"/>
      <c r="G64" s="246"/>
      <c r="H64" s="246"/>
      <c r="I64" s="257"/>
      <c r="J64" s="258"/>
      <c r="K64" s="258"/>
      <c r="L64" s="258"/>
    </row>
    <row r="65" spans="2:12">
      <c r="B65" s="250"/>
      <c r="C65" s="246"/>
      <c r="D65" s="246"/>
      <c r="E65" s="246"/>
      <c r="F65" s="246"/>
      <c r="G65" s="246"/>
      <c r="H65" s="246"/>
      <c r="I65" s="257"/>
      <c r="J65" s="258"/>
      <c r="K65" s="258"/>
      <c r="L65" s="258"/>
    </row>
    <row r="66" spans="2:12">
      <c r="B66" s="250"/>
      <c r="C66" s="246"/>
      <c r="D66" s="246"/>
      <c r="E66" s="246"/>
      <c r="F66" s="246"/>
      <c r="G66" s="246"/>
      <c r="H66" s="246"/>
      <c r="I66" s="257"/>
      <c r="J66" s="258"/>
      <c r="K66" s="258"/>
      <c r="L66" s="258"/>
    </row>
    <row r="67" spans="2:12">
      <c r="B67" s="250"/>
      <c r="C67" s="246"/>
      <c r="D67" s="246"/>
      <c r="E67" s="246"/>
      <c r="F67" s="246"/>
      <c r="G67" s="246"/>
      <c r="H67" s="246"/>
      <c r="I67" s="257"/>
      <c r="J67" s="258"/>
      <c r="K67" s="258"/>
      <c r="L67" s="258"/>
    </row>
    <row r="68" spans="2:12">
      <c r="B68" s="250"/>
      <c r="C68" s="246"/>
      <c r="D68" s="246"/>
      <c r="E68" s="246"/>
      <c r="F68" s="246"/>
      <c r="G68" s="246"/>
      <c r="H68" s="246"/>
      <c r="I68" s="257"/>
      <c r="J68" s="258"/>
      <c r="K68" s="258"/>
      <c r="L68" s="258"/>
    </row>
    <row r="69" spans="2:12">
      <c r="B69" s="250"/>
      <c r="C69" s="246"/>
      <c r="D69" s="246"/>
      <c r="E69" s="246"/>
      <c r="F69" s="246"/>
      <c r="G69" s="246"/>
      <c r="H69" s="246"/>
      <c r="I69" s="257"/>
      <c r="J69" s="258"/>
      <c r="K69" s="258"/>
      <c r="L69" s="258"/>
    </row>
    <row r="70" spans="2:12">
      <c r="B70" s="250"/>
      <c r="C70" s="246"/>
      <c r="D70" s="246"/>
      <c r="E70" s="246"/>
      <c r="F70" s="246"/>
      <c r="G70" s="246"/>
      <c r="H70" s="246"/>
      <c r="I70" s="257"/>
      <c r="J70" s="258"/>
      <c r="K70" s="258"/>
      <c r="L70" s="258"/>
    </row>
    <row r="71" spans="2:12">
      <c r="B71" s="250"/>
      <c r="C71" s="246"/>
      <c r="D71" s="246"/>
      <c r="E71" s="246"/>
      <c r="F71" s="246"/>
      <c r="G71" s="246"/>
      <c r="H71" s="246"/>
      <c r="I71" s="257"/>
      <c r="J71" s="258"/>
      <c r="K71" s="258"/>
      <c r="L71" s="258"/>
    </row>
    <row r="72" spans="2:12">
      <c r="B72" s="250"/>
      <c r="C72" s="246"/>
      <c r="D72" s="246"/>
      <c r="E72" s="246"/>
      <c r="F72" s="246"/>
      <c r="G72" s="246"/>
      <c r="H72" s="246"/>
      <c r="I72" s="257"/>
      <c r="J72" s="258"/>
      <c r="K72" s="258"/>
      <c r="L72" s="258"/>
    </row>
    <row r="73" spans="2:12">
      <c r="B73" s="250"/>
      <c r="C73" s="246"/>
      <c r="D73" s="246"/>
      <c r="E73" s="246"/>
      <c r="F73" s="246"/>
      <c r="G73" s="246"/>
      <c r="H73" s="246"/>
      <c r="I73" s="257"/>
      <c r="J73" s="258"/>
      <c r="K73" s="258"/>
      <c r="L73" s="258"/>
    </row>
    <row r="74" spans="2:12">
      <c r="B74" s="250"/>
      <c r="C74" s="246"/>
      <c r="D74" s="246"/>
      <c r="E74" s="246"/>
      <c r="F74" s="246"/>
      <c r="G74" s="246"/>
      <c r="H74" s="246"/>
      <c r="I74" s="257"/>
      <c r="J74" s="258"/>
      <c r="K74" s="258"/>
      <c r="L74" s="258"/>
    </row>
    <row r="75" spans="2:12">
      <c r="B75" s="250"/>
      <c r="C75" s="246"/>
      <c r="D75" s="246"/>
      <c r="E75" s="246"/>
      <c r="F75" s="246"/>
      <c r="G75" s="246"/>
      <c r="H75" s="246"/>
      <c r="I75" s="257"/>
      <c r="J75" s="258"/>
      <c r="K75" s="258"/>
      <c r="L75" s="258"/>
    </row>
    <row r="76" spans="2:12">
      <c r="B76" s="250"/>
      <c r="C76" s="246"/>
      <c r="D76" s="246"/>
      <c r="E76" s="246"/>
      <c r="F76" s="246"/>
      <c r="G76" s="246"/>
      <c r="H76" s="246"/>
      <c r="I76" s="257"/>
      <c r="J76" s="258"/>
      <c r="K76" s="258"/>
      <c r="L76" s="258"/>
    </row>
    <row r="77" spans="2:12">
      <c r="B77" s="250"/>
      <c r="C77" s="246"/>
      <c r="D77" s="246"/>
      <c r="E77" s="246"/>
      <c r="F77" s="246"/>
      <c r="G77" s="246"/>
      <c r="H77" s="246"/>
      <c r="I77" s="257"/>
      <c r="J77" s="258"/>
      <c r="K77" s="258"/>
      <c r="L77" s="258"/>
    </row>
    <row r="78" spans="2:12">
      <c r="B78" s="250"/>
      <c r="C78" s="246"/>
      <c r="D78" s="246"/>
      <c r="E78" s="246"/>
      <c r="F78" s="246"/>
      <c r="G78" s="246"/>
      <c r="H78" s="246"/>
      <c r="I78" s="257"/>
      <c r="J78" s="258"/>
      <c r="K78" s="258"/>
      <c r="L78" s="258"/>
    </row>
    <row r="79" spans="2:12">
      <c r="B79" s="250"/>
      <c r="C79" s="246"/>
      <c r="D79" s="246"/>
      <c r="E79" s="246"/>
      <c r="F79" s="246"/>
      <c r="G79" s="246"/>
      <c r="H79" s="246"/>
      <c r="I79" s="257"/>
      <c r="J79" s="258"/>
      <c r="K79" s="258"/>
      <c r="L79" s="258"/>
    </row>
    <row r="80" spans="2:12">
      <c r="B80" s="250"/>
      <c r="C80" s="246"/>
      <c r="D80" s="246"/>
      <c r="E80" s="246"/>
      <c r="F80" s="246"/>
      <c r="G80" s="246"/>
      <c r="H80" s="246"/>
      <c r="I80" s="257"/>
      <c r="J80" s="258"/>
      <c r="K80" s="258"/>
      <c r="L80" s="258"/>
    </row>
    <row r="81" spans="2:12">
      <c r="B81" s="250"/>
      <c r="C81" s="246"/>
      <c r="D81" s="246"/>
      <c r="E81" s="246"/>
      <c r="F81" s="246"/>
      <c r="G81" s="246"/>
      <c r="H81" s="246"/>
      <c r="I81" s="257"/>
      <c r="J81" s="258"/>
      <c r="K81" s="258"/>
      <c r="L81" s="258"/>
    </row>
    <row r="82" spans="2:12">
      <c r="B82" s="250"/>
      <c r="C82" s="246"/>
      <c r="D82" s="246"/>
      <c r="E82" s="246"/>
      <c r="F82" s="246"/>
      <c r="G82" s="246"/>
      <c r="H82" s="246"/>
      <c r="I82" s="257"/>
      <c r="J82" s="258"/>
      <c r="K82" s="258"/>
      <c r="L82" s="258"/>
    </row>
    <row r="83" spans="2:12">
      <c r="B83" s="250"/>
      <c r="C83" s="246"/>
      <c r="D83" s="246"/>
      <c r="E83" s="246"/>
      <c r="F83" s="246"/>
      <c r="G83" s="246"/>
      <c r="H83" s="246"/>
      <c r="I83" s="257"/>
      <c r="J83" s="258"/>
      <c r="K83" s="258"/>
      <c r="L83" s="258"/>
    </row>
    <row r="84" spans="2:12">
      <c r="B84" s="250"/>
      <c r="C84" s="246"/>
      <c r="D84" s="246"/>
      <c r="E84" s="246"/>
      <c r="F84" s="246"/>
      <c r="G84" s="246"/>
      <c r="H84" s="246"/>
      <c r="I84" s="257"/>
      <c r="J84" s="258"/>
      <c r="K84" s="258"/>
      <c r="L84" s="258"/>
    </row>
    <row r="85" spans="2:12">
      <c r="B85" s="250"/>
      <c r="C85" s="246"/>
      <c r="D85" s="246"/>
      <c r="E85" s="246"/>
      <c r="F85" s="246"/>
      <c r="G85" s="246"/>
      <c r="H85" s="246"/>
      <c r="I85" s="257"/>
      <c r="J85" s="258"/>
      <c r="K85" s="258"/>
      <c r="L85" s="258"/>
    </row>
    <row r="86" spans="2:12">
      <c r="B86" s="250"/>
      <c r="C86" s="246"/>
      <c r="D86" s="246"/>
      <c r="E86" s="246"/>
      <c r="F86" s="246"/>
      <c r="G86" s="246"/>
      <c r="H86" s="246"/>
      <c r="I86" s="257"/>
      <c r="J86" s="258"/>
      <c r="K86" s="258"/>
      <c r="L86" s="258"/>
    </row>
    <row r="87" spans="2:12">
      <c r="B87" s="250"/>
      <c r="C87" s="246"/>
      <c r="D87" s="246"/>
      <c r="E87" s="246"/>
      <c r="F87" s="246"/>
      <c r="G87" s="246"/>
      <c r="H87" s="246"/>
      <c r="I87" s="257"/>
      <c r="J87" s="258"/>
      <c r="K87" s="258"/>
      <c r="L87" s="258"/>
    </row>
    <row r="88" spans="2:12">
      <c r="B88" s="250"/>
      <c r="C88" s="246"/>
      <c r="D88" s="246"/>
      <c r="E88" s="246"/>
      <c r="F88" s="246"/>
      <c r="G88" s="246"/>
      <c r="H88" s="246"/>
      <c r="I88" s="257"/>
      <c r="J88" s="258"/>
      <c r="K88" s="258"/>
      <c r="L88" s="258"/>
    </row>
    <row r="89" spans="2:12">
      <c r="B89" s="250"/>
      <c r="C89" s="246"/>
      <c r="D89" s="246"/>
      <c r="E89" s="246"/>
      <c r="F89" s="246"/>
      <c r="G89" s="246"/>
      <c r="H89" s="246"/>
      <c r="I89" s="257"/>
      <c r="J89" s="258"/>
      <c r="K89" s="258"/>
      <c r="L89" s="258"/>
    </row>
    <row r="90" spans="2:12">
      <c r="B90" s="250"/>
      <c r="C90" s="246"/>
      <c r="D90" s="246"/>
      <c r="E90" s="246"/>
      <c r="F90" s="246"/>
      <c r="G90" s="246"/>
      <c r="H90" s="246"/>
      <c r="I90" s="257"/>
      <c r="J90" s="258"/>
      <c r="K90" s="258"/>
      <c r="L90" s="258"/>
    </row>
    <row r="91" spans="2:12">
      <c r="B91" s="250"/>
      <c r="C91" s="246"/>
      <c r="D91" s="246"/>
      <c r="E91" s="246"/>
      <c r="F91" s="246"/>
      <c r="G91" s="246"/>
      <c r="H91" s="246"/>
      <c r="I91" s="257"/>
      <c r="J91" s="258"/>
      <c r="K91" s="258"/>
      <c r="L91" s="258"/>
    </row>
    <row r="92" spans="2:12">
      <c r="B92" s="250"/>
      <c r="C92" s="246"/>
      <c r="D92" s="246"/>
      <c r="E92" s="246"/>
      <c r="F92" s="246"/>
      <c r="G92" s="246"/>
      <c r="H92" s="246"/>
      <c r="I92" s="257"/>
      <c r="J92" s="258"/>
      <c r="K92" s="258"/>
      <c r="L92" s="258"/>
    </row>
    <row r="93" spans="2:12">
      <c r="B93" s="250"/>
      <c r="C93" s="246"/>
      <c r="D93" s="246"/>
      <c r="E93" s="246"/>
      <c r="F93" s="246"/>
      <c r="G93" s="246"/>
      <c r="H93" s="246"/>
      <c r="I93" s="257"/>
      <c r="J93" s="258"/>
      <c r="K93" s="258"/>
      <c r="L93" s="258"/>
    </row>
    <row r="94" spans="2:12">
      <c r="B94" s="250"/>
      <c r="C94" s="246"/>
      <c r="D94" s="246"/>
      <c r="E94" s="246"/>
      <c r="F94" s="246"/>
      <c r="G94" s="246"/>
      <c r="H94" s="246"/>
      <c r="I94" s="257"/>
      <c r="J94" s="258"/>
      <c r="K94" s="258"/>
      <c r="L94" s="258"/>
    </row>
    <row r="95" spans="2:12">
      <c r="B95" s="250"/>
      <c r="C95" s="246"/>
      <c r="D95" s="246"/>
      <c r="E95" s="246"/>
      <c r="F95" s="246"/>
      <c r="G95" s="246"/>
      <c r="H95" s="246"/>
      <c r="I95" s="257"/>
      <c r="J95" s="258"/>
      <c r="K95" s="258"/>
      <c r="L95" s="258"/>
    </row>
    <row r="96" spans="2:12">
      <c r="B96" s="250"/>
      <c r="C96" s="246"/>
      <c r="D96" s="246"/>
      <c r="E96" s="246"/>
      <c r="F96" s="246"/>
      <c r="G96" s="246"/>
      <c r="H96" s="246"/>
      <c r="I96" s="257"/>
      <c r="J96" s="258"/>
      <c r="K96" s="258"/>
      <c r="L96" s="258"/>
    </row>
    <row r="97" spans="2:12">
      <c r="B97" s="250"/>
      <c r="C97" s="246"/>
      <c r="D97" s="246"/>
      <c r="E97" s="246"/>
      <c r="F97" s="246"/>
      <c r="G97" s="246"/>
      <c r="H97" s="246"/>
      <c r="I97" s="257"/>
      <c r="J97" s="258"/>
      <c r="K97" s="258"/>
      <c r="L97" s="258"/>
    </row>
    <row r="98" spans="2:12">
      <c r="B98" s="250"/>
      <c r="C98" s="246"/>
      <c r="D98" s="246"/>
      <c r="E98" s="246"/>
      <c r="F98" s="246"/>
      <c r="G98" s="246"/>
      <c r="H98" s="246"/>
      <c r="I98" s="257"/>
      <c r="J98" s="258"/>
      <c r="K98" s="258"/>
      <c r="L98" s="258"/>
    </row>
    <row r="99" spans="2:12">
      <c r="B99" s="250"/>
      <c r="C99" s="246"/>
      <c r="D99" s="246"/>
      <c r="E99" s="246"/>
      <c r="F99" s="246"/>
      <c r="G99" s="246"/>
      <c r="H99" s="246"/>
      <c r="I99" s="257"/>
      <c r="J99" s="258"/>
      <c r="K99" s="258"/>
      <c r="L99" s="258"/>
    </row>
    <row r="100" spans="2:12">
      <c r="B100" s="250"/>
      <c r="C100" s="246"/>
      <c r="D100" s="246"/>
      <c r="E100" s="246"/>
      <c r="F100" s="246"/>
      <c r="G100" s="246"/>
      <c r="H100" s="246"/>
      <c r="I100" s="257"/>
      <c r="J100" s="258"/>
      <c r="K100" s="258"/>
      <c r="L100" s="258"/>
    </row>
    <row r="101" spans="2:12">
      <c r="B101" s="250"/>
      <c r="C101" s="246"/>
      <c r="D101" s="246"/>
      <c r="E101" s="246"/>
      <c r="F101" s="246"/>
      <c r="G101" s="246"/>
      <c r="H101" s="246"/>
      <c r="I101" s="257"/>
      <c r="J101" s="258"/>
      <c r="K101" s="258"/>
      <c r="L101" s="258"/>
    </row>
    <row r="102" spans="2:12">
      <c r="B102" s="250"/>
      <c r="C102" s="246"/>
      <c r="D102" s="246"/>
      <c r="E102" s="246"/>
      <c r="F102" s="246"/>
      <c r="G102" s="246"/>
      <c r="H102" s="246"/>
      <c r="I102" s="257"/>
      <c r="J102" s="258"/>
      <c r="K102" s="258"/>
      <c r="L102" s="258"/>
    </row>
    <row r="103" spans="2:12">
      <c r="B103" s="250"/>
      <c r="C103" s="246"/>
      <c r="D103" s="246"/>
      <c r="E103" s="246"/>
      <c r="F103" s="246"/>
      <c r="G103" s="246"/>
      <c r="H103" s="246"/>
      <c r="I103" s="257"/>
      <c r="J103" s="258"/>
      <c r="K103" s="258"/>
      <c r="L103" s="258"/>
    </row>
    <row r="104" spans="2:12">
      <c r="B104" s="250"/>
      <c r="C104" s="246"/>
      <c r="D104" s="246"/>
      <c r="E104" s="246"/>
      <c r="F104" s="246"/>
      <c r="G104" s="246"/>
      <c r="H104" s="246"/>
      <c r="I104" s="257"/>
      <c r="J104" s="258"/>
      <c r="K104" s="258"/>
      <c r="L104" s="258"/>
    </row>
    <row r="105" spans="2:12">
      <c r="B105" s="250"/>
      <c r="C105" s="246"/>
      <c r="D105" s="246"/>
      <c r="E105" s="246"/>
      <c r="F105" s="246"/>
      <c r="G105" s="246"/>
      <c r="H105" s="246"/>
      <c r="I105" s="257"/>
      <c r="J105" s="258"/>
      <c r="K105" s="258"/>
      <c r="L105" s="258"/>
    </row>
    <row r="106" spans="2:12">
      <c r="B106" s="250"/>
      <c r="C106" s="246"/>
      <c r="D106" s="246"/>
      <c r="E106" s="246"/>
      <c r="F106" s="246"/>
      <c r="G106" s="246"/>
      <c r="H106" s="246"/>
      <c r="I106" s="257"/>
      <c r="J106" s="258"/>
      <c r="K106" s="258"/>
      <c r="L106" s="258"/>
    </row>
    <row r="107" spans="2:12">
      <c r="B107" s="250"/>
      <c r="C107" s="246"/>
      <c r="D107" s="246"/>
      <c r="E107" s="246"/>
      <c r="F107" s="246"/>
      <c r="G107" s="246"/>
      <c r="H107" s="246"/>
      <c r="I107" s="257"/>
      <c r="J107" s="258"/>
      <c r="K107" s="258"/>
      <c r="L107" s="258"/>
    </row>
    <row r="108" spans="2:12">
      <c r="B108" s="250"/>
      <c r="C108" s="246"/>
      <c r="D108" s="246"/>
      <c r="E108" s="246"/>
      <c r="F108" s="246"/>
      <c r="G108" s="246"/>
      <c r="H108" s="246"/>
      <c r="I108" s="257"/>
      <c r="J108" s="258"/>
      <c r="K108" s="258"/>
      <c r="L108" s="258"/>
    </row>
    <row r="109" spans="2:12">
      <c r="B109" s="250"/>
      <c r="C109" s="246"/>
      <c r="D109" s="246"/>
      <c r="E109" s="246"/>
      <c r="F109" s="246"/>
      <c r="G109" s="246"/>
      <c r="H109" s="246"/>
      <c r="I109" s="257"/>
      <c r="J109" s="258"/>
      <c r="K109" s="258"/>
      <c r="L109" s="258"/>
    </row>
    <row r="110" spans="2:12">
      <c r="B110" s="250"/>
      <c r="C110" s="246"/>
      <c r="D110" s="246"/>
      <c r="E110" s="246"/>
      <c r="F110" s="246"/>
      <c r="G110" s="246"/>
      <c r="H110" s="246"/>
      <c r="I110" s="257"/>
      <c r="J110" s="258"/>
      <c r="K110" s="258"/>
      <c r="L110" s="258"/>
    </row>
    <row r="111" spans="2:12">
      <c r="B111" s="250"/>
      <c r="C111" s="246"/>
      <c r="D111" s="246"/>
      <c r="E111" s="246"/>
      <c r="F111" s="246"/>
      <c r="G111" s="246"/>
      <c r="H111" s="246"/>
      <c r="I111" s="257"/>
      <c r="J111" s="258"/>
      <c r="K111" s="258"/>
      <c r="L111" s="258"/>
    </row>
    <row r="112" spans="2:12">
      <c r="B112" s="250"/>
      <c r="C112" s="246"/>
      <c r="D112" s="246"/>
      <c r="E112" s="246"/>
      <c r="F112" s="246"/>
      <c r="G112" s="246"/>
      <c r="H112" s="246"/>
      <c r="I112" s="257"/>
      <c r="J112" s="258"/>
      <c r="K112" s="258"/>
      <c r="L112" s="258"/>
    </row>
    <row r="113" spans="2:12">
      <c r="B113" s="250"/>
      <c r="C113" s="246"/>
      <c r="D113" s="246"/>
      <c r="E113" s="246"/>
      <c r="F113" s="246"/>
      <c r="G113" s="246"/>
      <c r="H113" s="246"/>
      <c r="I113" s="257"/>
      <c r="J113" s="258"/>
      <c r="K113" s="258"/>
      <c r="L113" s="258"/>
    </row>
    <row r="114" spans="2:12">
      <c r="B114" s="250"/>
      <c r="C114" s="246"/>
      <c r="D114" s="246"/>
      <c r="E114" s="246"/>
      <c r="F114" s="246"/>
      <c r="G114" s="246"/>
      <c r="H114" s="246"/>
      <c r="I114" s="257"/>
      <c r="J114" s="258"/>
      <c r="K114" s="258"/>
      <c r="L114" s="258"/>
    </row>
    <row r="115" spans="2:12">
      <c r="B115" s="250"/>
      <c r="C115" s="246"/>
      <c r="D115" s="246"/>
      <c r="E115" s="246"/>
      <c r="F115" s="246"/>
      <c r="G115" s="246"/>
      <c r="H115" s="246"/>
      <c r="I115" s="257"/>
      <c r="J115" s="258"/>
      <c r="K115" s="258"/>
      <c r="L115" s="258"/>
    </row>
    <row r="116" spans="2:12">
      <c r="B116" s="250"/>
      <c r="C116" s="246"/>
      <c r="D116" s="246"/>
      <c r="E116" s="246"/>
      <c r="F116" s="246"/>
      <c r="G116" s="246"/>
      <c r="H116" s="246"/>
      <c r="I116" s="257"/>
      <c r="J116" s="258"/>
      <c r="K116" s="258"/>
      <c r="L116" s="258"/>
    </row>
    <row r="117" spans="2:12">
      <c r="B117" s="250"/>
      <c r="C117" s="246"/>
      <c r="D117" s="246"/>
      <c r="E117" s="246"/>
      <c r="F117" s="246"/>
      <c r="G117" s="246"/>
      <c r="H117" s="259" t="s">
        <v>6</v>
      </c>
      <c r="I117" s="257"/>
      <c r="J117" s="258"/>
      <c r="K117" s="258"/>
      <c r="L117" s="258"/>
    </row>
    <row r="118" spans="2:12">
      <c r="B118" s="250"/>
      <c r="C118" s="246"/>
      <c r="D118" s="246"/>
      <c r="E118" s="246"/>
      <c r="F118" s="246"/>
      <c r="G118" s="246"/>
      <c r="H118" s="246"/>
      <c r="I118" s="257"/>
      <c r="J118" s="258"/>
      <c r="K118" s="258"/>
      <c r="L118" s="258"/>
    </row>
    <row r="119" spans="2:12">
      <c r="B119" s="260"/>
      <c r="C119" s="261"/>
      <c r="D119" s="261"/>
      <c r="E119" s="261"/>
      <c r="F119" s="261"/>
      <c r="G119" s="261"/>
      <c r="H119" s="261"/>
      <c r="I119" s="262"/>
      <c r="J119" s="258"/>
      <c r="K119" s="258"/>
      <c r="L119" s="258"/>
    </row>
  </sheetData>
  <sheetProtection algorithmName="SHA-512" hashValue="P+K6Rt7XA7iCTq1EGHAQJ42ewRl2Y0js924jAEzhuE/cmrFh014kEWFN40BEJc145BqKCfPY2F/s1NvCMlFB5A==" saltValue="hNv3OrBCo2LnRpShqog61g==" spinCount="100000" sheet="1" selectLockedCells="1" selectUnlockedCells="1" objects="1" scenarios="1"/>
  <pageMargins left="0.511811023622047" right="0.708661417322835" top="0.748031496062992" bottom="0.748031496062992" header="0.31496062992126" footer="0.31496062992126"/>
  <pageSetup paperSize="9" scale="79" orientation="portrait"/>
  <headerFooter/>
  <rowBreaks count="1" manualBreakCount="1">
    <brk id="64" max="8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Hoja1">
    <pageSetUpPr fitToPage="1"/>
  </sheetPr>
  <dimension ref="B1:L83"/>
  <sheetViews>
    <sheetView showGridLines="0" showRowColHeaders="0" tabSelected="1" workbookViewId="0">
      <pane xSplit="1" ySplit="6" topLeftCell="C7" activePane="bottomRight" state="frozen"/>
      <selection/>
      <selection pane="topRight"/>
      <selection pane="bottomLeft"/>
      <selection pane="bottomRight" activeCell="K25" sqref="K25"/>
    </sheetView>
  </sheetViews>
  <sheetFormatPr defaultColWidth="10.1428571428571" defaultRowHeight="0" customHeight="1" zeroHeight="1"/>
  <cols>
    <col min="1" max="1" width="4" style="1" customWidth="1"/>
    <col min="2" max="2" width="6" style="153" customWidth="1"/>
    <col min="3" max="3" width="9.42857142857143" style="153" customWidth="1"/>
    <col min="4" max="4" width="14.8571428571429" style="153" customWidth="1"/>
    <col min="5" max="5" width="14.4285714285714" style="153" customWidth="1"/>
    <col min="6" max="6" width="12" style="153" customWidth="1"/>
    <col min="7" max="7" width="16.1428571428571" style="153" customWidth="1"/>
    <col min="8" max="8" width="20.2857142857143" style="153" customWidth="1"/>
    <col min="9" max="9" width="6.57142857142857" style="153" customWidth="1"/>
    <col min="10" max="10" width="3.71428571428571" style="153" customWidth="1"/>
    <col min="11" max="11" width="17" style="153" customWidth="1"/>
    <col min="12" max="12" width="4.85714285714286" style="153" customWidth="1"/>
    <col min="13" max="16384" width="10.1428571428571" style="1"/>
  </cols>
  <sheetData>
    <row r="1" ht="20.25" customHeight="1" spans="2:1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" customHeight="1" spans="2:12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88"/>
    </row>
    <row r="3" ht="17.25" customHeight="1" spans="2:12">
      <c r="B3" s="156" t="s">
        <v>7</v>
      </c>
      <c r="C3" s="157" t="s">
        <v>8</v>
      </c>
      <c r="D3" s="157"/>
      <c r="E3" s="157"/>
      <c r="F3" s="157"/>
      <c r="G3" s="157"/>
      <c r="H3" s="157"/>
      <c r="I3" s="157"/>
      <c r="J3" s="157"/>
      <c r="K3" s="157"/>
      <c r="L3" s="189"/>
    </row>
    <row r="4" ht="17.25" customHeight="1" spans="2:12">
      <c r="B4" s="158"/>
      <c r="C4" s="159" t="s">
        <v>9</v>
      </c>
      <c r="D4" s="159"/>
      <c r="E4" s="159"/>
      <c r="F4" s="159"/>
      <c r="G4" s="159"/>
      <c r="H4" s="159"/>
      <c r="I4" s="159"/>
      <c r="J4" s="159"/>
      <c r="K4" s="159"/>
      <c r="L4" s="190"/>
    </row>
    <row r="5" ht="17.25" customHeight="1" spans="2:12">
      <c r="B5" s="158"/>
      <c r="C5" s="160" t="s">
        <v>10</v>
      </c>
      <c r="D5" s="160"/>
      <c r="E5" s="160"/>
      <c r="F5" s="160"/>
      <c r="G5" s="160"/>
      <c r="H5" s="160"/>
      <c r="I5" s="160"/>
      <c r="J5" s="160"/>
      <c r="K5" s="160"/>
      <c r="L5" s="191"/>
    </row>
    <row r="6" ht="7.5" customHeight="1" spans="2:12">
      <c r="B6" s="161"/>
      <c r="C6" s="162"/>
      <c r="D6" s="162"/>
      <c r="E6" s="162"/>
      <c r="F6" s="162"/>
      <c r="G6" s="162"/>
      <c r="H6" s="162"/>
      <c r="I6" s="192"/>
      <c r="J6" s="192"/>
      <c r="K6" s="192"/>
      <c r="L6" s="193"/>
    </row>
    <row r="7" ht="15.75" customHeight="1" spans="2:12">
      <c r="B7" s="158"/>
      <c r="C7" s="163"/>
      <c r="D7" s="163"/>
      <c r="E7" s="163"/>
      <c r="F7" s="163"/>
      <c r="G7" s="163"/>
      <c r="H7" s="163"/>
      <c r="I7" s="194"/>
      <c r="J7" s="194"/>
      <c r="K7" s="194"/>
      <c r="L7" s="195"/>
    </row>
    <row r="8" ht="12" hidden="1" customHeight="1" spans="2:12">
      <c r="B8" s="164"/>
      <c r="C8" s="165"/>
      <c r="D8" s="165"/>
      <c r="E8" s="165"/>
      <c r="F8" s="165"/>
      <c r="G8" s="165"/>
      <c r="H8" s="165"/>
      <c r="I8" s="165"/>
      <c r="J8" s="165"/>
      <c r="K8" s="165"/>
      <c r="L8" s="196"/>
    </row>
    <row r="9" ht="14.25" customHeight="1" spans="2:12">
      <c r="B9" s="158"/>
      <c r="C9" s="166" t="s">
        <v>11</v>
      </c>
      <c r="D9" s="167"/>
      <c r="E9" s="167"/>
      <c r="F9" s="167"/>
      <c r="G9" s="167"/>
      <c r="H9" s="167"/>
      <c r="I9" s="167"/>
      <c r="J9" s="167"/>
      <c r="K9" s="197">
        <f>IF(H10="Si",1,2)</f>
        <v>1</v>
      </c>
      <c r="L9" s="198"/>
    </row>
    <row r="10" ht="12.75" spans="2:12">
      <c r="B10" s="158"/>
      <c r="C10" s="167"/>
      <c r="D10" s="167"/>
      <c r="E10" s="166" t="s">
        <v>12</v>
      </c>
      <c r="F10" s="167"/>
      <c r="G10" s="167"/>
      <c r="H10" s="168" t="s">
        <v>13</v>
      </c>
      <c r="I10" s="197"/>
      <c r="J10" s="197"/>
      <c r="L10" s="198"/>
    </row>
    <row r="11" ht="2.25" customHeight="1" spans="2:12">
      <c r="B11" s="158"/>
      <c r="C11" s="167"/>
      <c r="D11" s="167"/>
      <c r="E11" s="166"/>
      <c r="F11" s="167"/>
      <c r="G11" s="167"/>
      <c r="H11" s="169"/>
      <c r="I11" s="167"/>
      <c r="J11" s="167"/>
      <c r="L11" s="198"/>
    </row>
    <row r="12" ht="12.75" spans="2:12">
      <c r="B12" s="158"/>
      <c r="C12" s="166"/>
      <c r="D12" s="167"/>
      <c r="E12" s="166" t="s">
        <v>14</v>
      </c>
      <c r="F12" s="167"/>
      <c r="G12" s="167"/>
      <c r="H12" s="168" t="s">
        <v>15</v>
      </c>
      <c r="I12" s="197"/>
      <c r="J12" s="197"/>
      <c r="L12" s="198"/>
    </row>
    <row r="13" ht="2.25" customHeight="1" spans="2:12">
      <c r="B13" s="158"/>
      <c r="C13" s="167"/>
      <c r="D13" s="167"/>
      <c r="E13" s="166"/>
      <c r="F13" s="167"/>
      <c r="G13" s="167"/>
      <c r="H13" s="169"/>
      <c r="I13" s="167"/>
      <c r="J13" s="167"/>
      <c r="L13" s="198"/>
    </row>
    <row r="14" ht="12.75" spans="2:12">
      <c r="B14" s="158"/>
      <c r="C14" s="166"/>
      <c r="D14" s="167"/>
      <c r="E14" s="166" t="s">
        <v>16</v>
      </c>
      <c r="F14" s="167"/>
      <c r="G14" s="167"/>
      <c r="H14" s="168" t="s">
        <v>13</v>
      </c>
      <c r="I14" s="199"/>
      <c r="J14" s="197"/>
      <c r="L14" s="198"/>
    </row>
    <row r="15" ht="2.25" customHeight="1" spans="2:12">
      <c r="B15" s="158"/>
      <c r="C15" s="167"/>
      <c r="D15" s="167"/>
      <c r="E15" s="166"/>
      <c r="F15" s="167"/>
      <c r="G15" s="167"/>
      <c r="H15" s="169"/>
      <c r="I15" s="167"/>
      <c r="J15" s="167"/>
      <c r="L15" s="198"/>
    </row>
    <row r="16" ht="12.75" spans="2:12">
      <c r="B16" s="158"/>
      <c r="C16" s="166"/>
      <c r="D16" s="170"/>
      <c r="E16" s="166" t="s">
        <v>17</v>
      </c>
      <c r="F16" s="171"/>
      <c r="G16" s="171"/>
      <c r="H16" s="168" t="s">
        <v>15</v>
      </c>
      <c r="I16" s="199"/>
      <c r="J16" s="197"/>
      <c r="L16" s="198"/>
    </row>
    <row r="17" ht="11.25" customHeight="1" spans="2:12">
      <c r="B17" s="158"/>
      <c r="C17" s="167"/>
      <c r="D17" s="167"/>
      <c r="E17" s="167"/>
      <c r="F17" s="167"/>
      <c r="G17" s="167"/>
      <c r="H17" s="167"/>
      <c r="I17" s="167"/>
      <c r="J17" s="167"/>
      <c r="K17" s="197"/>
      <c r="L17" s="198"/>
    </row>
    <row r="18" hidden="1" customHeight="1" spans="2:12">
      <c r="B18" s="158"/>
      <c r="C18" s="167"/>
      <c r="D18" s="167"/>
      <c r="E18" s="167"/>
      <c r="F18" s="167"/>
      <c r="G18" s="167"/>
      <c r="H18" s="167"/>
      <c r="I18" s="167"/>
      <c r="J18" s="167"/>
      <c r="K18" s="167"/>
      <c r="L18" s="198"/>
    </row>
    <row r="19" hidden="1" customHeight="1" spans="2:12">
      <c r="B19" s="158"/>
      <c r="C19" s="167"/>
      <c r="D19" s="167"/>
      <c r="E19" s="167"/>
      <c r="F19" s="167"/>
      <c r="G19" s="167"/>
      <c r="H19" s="167"/>
      <c r="I19" s="167"/>
      <c r="J19" s="167"/>
      <c r="K19" s="167"/>
      <c r="L19" s="198"/>
    </row>
    <row r="20" hidden="1" customHeight="1" spans="2:12">
      <c r="B20" s="158"/>
      <c r="C20" s="167"/>
      <c r="D20" s="167"/>
      <c r="E20" s="167"/>
      <c r="F20" s="167"/>
      <c r="G20" s="167"/>
      <c r="H20" s="167"/>
      <c r="I20" s="167"/>
      <c r="J20" s="167"/>
      <c r="K20" s="167"/>
      <c r="L20" s="198"/>
    </row>
    <row r="21" hidden="1" customHeight="1" spans="2:12">
      <c r="B21" s="158"/>
      <c r="C21" s="167"/>
      <c r="D21" s="167"/>
      <c r="E21" s="167"/>
      <c r="F21" s="167"/>
      <c r="G21" s="167"/>
      <c r="H21" s="167"/>
      <c r="I21" s="167"/>
      <c r="J21" s="167"/>
      <c r="K21" s="167"/>
      <c r="L21" s="198"/>
    </row>
    <row r="22" ht="17.25" customHeight="1" spans="2:12">
      <c r="B22" s="158"/>
      <c r="C22" s="172" t="s">
        <v>18</v>
      </c>
      <c r="D22" s="167"/>
      <c r="E22" s="167"/>
      <c r="F22" s="167"/>
      <c r="G22" s="167"/>
      <c r="H22" s="167"/>
      <c r="I22" s="167"/>
      <c r="J22" s="200"/>
      <c r="K22" s="201"/>
      <c r="L22" s="198"/>
    </row>
    <row r="23" ht="14.25" customHeight="1" spans="2:12">
      <c r="B23" s="158"/>
      <c r="C23" s="173" t="s">
        <v>19</v>
      </c>
      <c r="D23" s="167"/>
      <c r="E23" s="167"/>
      <c r="F23" s="167"/>
      <c r="G23" s="167"/>
      <c r="H23" s="167"/>
      <c r="I23" s="167"/>
      <c r="J23" s="167"/>
      <c r="K23" s="167"/>
      <c r="L23" s="198"/>
    </row>
    <row r="24" ht="15" customHeight="1" spans="2:12">
      <c r="B24" s="158"/>
      <c r="C24" s="167"/>
      <c r="D24" s="167"/>
      <c r="E24" s="167"/>
      <c r="F24" s="167"/>
      <c r="G24" s="167"/>
      <c r="H24" s="167"/>
      <c r="I24" s="167"/>
      <c r="J24" s="167"/>
      <c r="K24" s="167"/>
      <c r="L24" s="198"/>
    </row>
    <row r="25" ht="12.75" spans="2:12">
      <c r="B25" s="158"/>
      <c r="C25" s="174" t="s">
        <v>20</v>
      </c>
      <c r="D25" s="175" t="s">
        <v>21</v>
      </c>
      <c r="E25" s="175"/>
      <c r="F25" s="175"/>
      <c r="G25" s="175"/>
      <c r="H25" s="175"/>
      <c r="I25" s="175"/>
      <c r="J25" s="200" t="s">
        <v>22</v>
      </c>
      <c r="K25" s="202">
        <v>0</v>
      </c>
      <c r="L25" s="198"/>
    </row>
    <row r="26" ht="2.25" customHeight="1" spans="2:12">
      <c r="B26" s="158"/>
      <c r="C26" s="167"/>
      <c r="D26" s="167"/>
      <c r="E26" s="167"/>
      <c r="F26" s="167"/>
      <c r="G26" s="167"/>
      <c r="H26" s="167"/>
      <c r="I26" s="167"/>
      <c r="J26" s="167"/>
      <c r="K26" s="169"/>
      <c r="L26" s="198"/>
    </row>
    <row r="27" ht="12.75" spans="2:12">
      <c r="B27" s="158"/>
      <c r="C27" s="176" t="s">
        <v>23</v>
      </c>
      <c r="D27" s="177" t="s">
        <v>24</v>
      </c>
      <c r="E27" s="177"/>
      <c r="F27" s="177"/>
      <c r="G27" s="177"/>
      <c r="H27" s="177"/>
      <c r="I27" s="177"/>
      <c r="J27" s="200" t="s">
        <v>22</v>
      </c>
      <c r="K27" s="202">
        <v>0</v>
      </c>
      <c r="L27" s="198"/>
    </row>
    <row r="28" ht="2.25" customHeight="1" spans="2:12">
      <c r="B28" s="158"/>
      <c r="C28" s="167"/>
      <c r="D28" s="167"/>
      <c r="E28" s="167"/>
      <c r="F28" s="167"/>
      <c r="G28" s="167"/>
      <c r="H28" s="167"/>
      <c r="I28" s="167"/>
      <c r="J28" s="167"/>
      <c r="K28" s="169">
        <v>3000</v>
      </c>
      <c r="L28" s="198"/>
    </row>
    <row r="29" ht="12.75" spans="2:12">
      <c r="B29" s="158"/>
      <c r="C29" s="176" t="s">
        <v>25</v>
      </c>
      <c r="D29" s="177" t="s">
        <v>26</v>
      </c>
      <c r="E29" s="177"/>
      <c r="F29" s="177"/>
      <c r="G29" s="177"/>
      <c r="H29" s="177"/>
      <c r="I29" s="177"/>
      <c r="J29" s="178" t="s">
        <v>22</v>
      </c>
      <c r="K29" s="202">
        <v>0</v>
      </c>
      <c r="L29" s="198"/>
    </row>
    <row r="30" ht="13.5" customHeight="1" spans="2:12">
      <c r="B30" s="158"/>
      <c r="C30" s="178"/>
      <c r="D30" s="179" t="s">
        <v>27</v>
      </c>
      <c r="E30" s="180"/>
      <c r="F30" s="180"/>
      <c r="G30" s="180"/>
      <c r="H30" s="180"/>
      <c r="I30" s="180"/>
      <c r="J30" s="178"/>
      <c r="K30" s="169"/>
      <c r="L30" s="198"/>
    </row>
    <row r="31" ht="12.75" spans="2:12">
      <c r="B31" s="158"/>
      <c r="C31" s="176" t="s">
        <v>28</v>
      </c>
      <c r="D31" s="177" t="s">
        <v>29</v>
      </c>
      <c r="E31" s="177"/>
      <c r="F31" s="177"/>
      <c r="G31" s="177"/>
      <c r="H31" s="177"/>
      <c r="I31" s="177"/>
      <c r="J31" s="203" t="s">
        <v>22</v>
      </c>
      <c r="K31" s="202">
        <v>0</v>
      </c>
      <c r="L31" s="198"/>
    </row>
    <row r="32" ht="2.25" customHeight="1" spans="2:12">
      <c r="B32" s="158"/>
      <c r="C32" s="167"/>
      <c r="D32" s="167"/>
      <c r="E32" s="167"/>
      <c r="F32" s="167"/>
      <c r="G32" s="167"/>
      <c r="H32" s="167"/>
      <c r="I32" s="167"/>
      <c r="J32" s="167"/>
      <c r="K32" s="169"/>
      <c r="L32" s="198"/>
    </row>
    <row r="33" ht="12.75" spans="2:12">
      <c r="B33" s="158"/>
      <c r="C33" s="176" t="s">
        <v>30</v>
      </c>
      <c r="D33" s="177" t="s">
        <v>31</v>
      </c>
      <c r="E33" s="177"/>
      <c r="F33" s="177"/>
      <c r="G33" s="177"/>
      <c r="H33" s="177"/>
      <c r="I33" s="177"/>
      <c r="J33" s="200" t="s">
        <v>22</v>
      </c>
      <c r="K33" s="204">
        <f>IF((K25+K27+K29+K31)&gt;10*Parámetros!I9,(K25+K27)*0.06,0)</f>
        <v>0</v>
      </c>
      <c r="L33" s="198"/>
    </row>
    <row r="34" ht="13.5" customHeight="1" spans="2:12">
      <c r="B34" s="158"/>
      <c r="C34" s="174"/>
      <c r="D34" s="167"/>
      <c r="E34" s="167"/>
      <c r="F34" s="167"/>
      <c r="G34" s="181"/>
      <c r="H34" s="167"/>
      <c r="I34" s="167"/>
      <c r="J34" s="200"/>
      <c r="K34" s="169"/>
      <c r="L34" s="198"/>
    </row>
    <row r="35" ht="12.75" spans="2:12">
      <c r="B35" s="158"/>
      <c r="C35" s="167"/>
      <c r="D35" s="166" t="s">
        <v>32</v>
      </c>
      <c r="E35" s="166"/>
      <c r="F35" s="166"/>
      <c r="G35" s="166"/>
      <c r="H35" s="166"/>
      <c r="I35" s="166"/>
      <c r="J35" s="166"/>
      <c r="K35" s="205">
        <f>IF(OR(K9=1,K9=2),K25+K27+K29+K31+K33,K25)</f>
        <v>0</v>
      </c>
      <c r="L35" s="206"/>
    </row>
    <row r="36" ht="17.25" customHeight="1" spans="2:12">
      <c r="B36" s="158"/>
      <c r="C36" s="167"/>
      <c r="D36" s="167"/>
      <c r="E36" s="167"/>
      <c r="F36" s="182"/>
      <c r="G36" s="183" t="str">
        <f>+IF(AND(H16="Si",(K25+K27+K29)&lt;=Parámetros!I14,(K25+K27+K29)&gt;0),"No corresponde retención Art. 64 bis Dto. 148/007","")</f>
        <v/>
      </c>
      <c r="I36" s="167"/>
      <c r="J36" s="167"/>
      <c r="K36" s="169"/>
      <c r="L36" s="207" t="str">
        <f>IF(G36="No corresponde retención Art. 64 bis Dto. 148/007","No","Si")</f>
        <v>Si</v>
      </c>
    </row>
    <row r="37" ht="12.75" spans="2:12">
      <c r="B37" s="158"/>
      <c r="C37" s="172" t="s">
        <v>33</v>
      </c>
      <c r="D37" s="167"/>
      <c r="E37" s="167"/>
      <c r="F37" s="167"/>
      <c r="G37" s="167"/>
      <c r="H37" s="167"/>
      <c r="I37" s="167"/>
      <c r="J37" s="200"/>
      <c r="K37" s="169"/>
      <c r="L37" s="198"/>
    </row>
    <row r="38" ht="18" customHeight="1" spans="2:12">
      <c r="B38" s="158"/>
      <c r="C38" s="173" t="s">
        <v>34</v>
      </c>
      <c r="D38" s="167"/>
      <c r="E38" s="167"/>
      <c r="F38" s="167"/>
      <c r="G38" s="167"/>
      <c r="H38" s="167"/>
      <c r="I38" s="167"/>
      <c r="J38" s="167"/>
      <c r="K38" s="208">
        <f>IF(K40="Deducción 100%",1,IF(K40="Deducción 50%",0.5,0))</f>
        <v>1</v>
      </c>
      <c r="L38" s="198"/>
    </row>
    <row r="39" ht="15" customHeight="1" spans="2:12">
      <c r="B39" s="158"/>
      <c r="C39" s="167"/>
      <c r="D39" s="167"/>
      <c r="E39" s="167"/>
      <c r="F39" s="167"/>
      <c r="G39" s="167"/>
      <c r="H39" s="167"/>
      <c r="I39" s="167"/>
      <c r="J39" s="167"/>
      <c r="K39" s="208"/>
      <c r="L39" s="198"/>
    </row>
    <row r="40" ht="12.75" spans="2:12">
      <c r="B40" s="158"/>
      <c r="C40" s="184" t="s">
        <v>35</v>
      </c>
      <c r="D40" s="170" t="s">
        <v>36</v>
      </c>
      <c r="E40" s="167"/>
      <c r="F40" s="167"/>
      <c r="G40" s="167" t="s">
        <v>37</v>
      </c>
      <c r="H40" s="167"/>
      <c r="I40" s="167"/>
      <c r="J40" s="167"/>
      <c r="K40" s="209" t="s">
        <v>38</v>
      </c>
      <c r="L40" s="198"/>
    </row>
    <row r="41" ht="2.25" customHeight="1" spans="2:12">
      <c r="B41" s="158"/>
      <c r="C41" s="167"/>
      <c r="D41" s="167"/>
      <c r="E41" s="167"/>
      <c r="F41" s="167"/>
      <c r="G41" s="167"/>
      <c r="H41" s="167"/>
      <c r="I41" s="167"/>
      <c r="J41" s="167"/>
      <c r="K41" s="169"/>
      <c r="L41" s="198"/>
    </row>
    <row r="42" ht="6" customHeight="1" spans="2:12">
      <c r="B42" s="158"/>
      <c r="C42" s="185"/>
      <c r="D42" s="167"/>
      <c r="E42" s="167"/>
      <c r="F42" s="167"/>
      <c r="G42" s="167"/>
      <c r="H42" s="167"/>
      <c r="I42" s="167"/>
      <c r="J42" s="167"/>
      <c r="K42" s="210">
        <v>0</v>
      </c>
      <c r="L42" s="198"/>
    </row>
    <row r="43" ht="2.25" customHeight="1" spans="2:12">
      <c r="B43" s="158"/>
      <c r="C43" s="167"/>
      <c r="D43" s="167"/>
      <c r="E43" s="167"/>
      <c r="F43" s="167"/>
      <c r="G43" s="167"/>
      <c r="H43" s="167"/>
      <c r="I43" s="167"/>
      <c r="J43" s="167"/>
      <c r="K43" s="169">
        <v>0</v>
      </c>
      <c r="L43" s="198"/>
    </row>
    <row r="44" ht="12.75" customHeight="1" spans="2:12">
      <c r="B44" s="158"/>
      <c r="C44" s="174"/>
      <c r="D44" s="167"/>
      <c r="E44" s="167"/>
      <c r="F44" s="167"/>
      <c r="G44" s="167" t="s">
        <v>39</v>
      </c>
      <c r="H44" s="167"/>
      <c r="I44" s="167"/>
      <c r="J44" s="167"/>
      <c r="K44" s="202">
        <v>0</v>
      </c>
      <c r="L44" s="198"/>
    </row>
    <row r="45" ht="2.25" customHeight="1" spans="2:12">
      <c r="B45" s="158"/>
      <c r="C45" s="167"/>
      <c r="D45" s="167"/>
      <c r="E45" s="167"/>
      <c r="F45" s="167"/>
      <c r="G45" s="167"/>
      <c r="H45" s="167"/>
      <c r="I45" s="167"/>
      <c r="J45" s="167"/>
      <c r="K45" s="169"/>
      <c r="L45" s="198"/>
    </row>
    <row r="46" ht="12.75" spans="2:12">
      <c r="B46" s="158"/>
      <c r="C46" s="174"/>
      <c r="D46" s="167"/>
      <c r="E46" s="167"/>
      <c r="F46" s="167"/>
      <c r="G46" s="167" t="s">
        <v>40</v>
      </c>
      <c r="H46" s="167"/>
      <c r="I46" s="167"/>
      <c r="J46" s="167"/>
      <c r="K46" s="202">
        <v>0</v>
      </c>
      <c r="L46" s="198"/>
    </row>
    <row r="47" ht="2.25" customHeight="1" spans="2:12">
      <c r="B47" s="158"/>
      <c r="C47" s="167"/>
      <c r="D47" s="167"/>
      <c r="E47" s="167"/>
      <c r="F47" s="167"/>
      <c r="G47" s="167"/>
      <c r="H47" s="167"/>
      <c r="I47" s="167"/>
      <c r="J47" s="167"/>
      <c r="K47" s="169"/>
      <c r="L47" s="198"/>
    </row>
    <row r="48" ht="12.75" spans="2:12">
      <c r="B48" s="158"/>
      <c r="C48" s="174"/>
      <c r="D48" s="167"/>
      <c r="E48" s="167"/>
      <c r="F48" s="167"/>
      <c r="G48" s="167" t="s">
        <v>41</v>
      </c>
      <c r="H48" s="167"/>
      <c r="I48" s="167"/>
      <c r="J48" s="174" t="s">
        <v>22</v>
      </c>
      <c r="K48" s="211">
        <f>(((K44*20*Parámetros!I9)+(K46*40*Parámetros!I9))/12)*K38</f>
        <v>0</v>
      </c>
      <c r="L48" s="198"/>
    </row>
    <row r="49" ht="12.75" spans="2:12">
      <c r="B49" s="158"/>
      <c r="C49" s="184" t="s">
        <v>42</v>
      </c>
      <c r="D49" s="167" t="s">
        <v>43</v>
      </c>
      <c r="E49" s="167"/>
      <c r="F49" s="167"/>
      <c r="G49" s="167"/>
      <c r="H49" s="167"/>
      <c r="I49" s="167"/>
      <c r="J49" s="167"/>
      <c r="K49" s="169"/>
      <c r="L49" s="198"/>
    </row>
    <row r="50" ht="2.25" customHeight="1" spans="2:12">
      <c r="B50" s="158"/>
      <c r="C50" s="167"/>
      <c r="D50" s="167"/>
      <c r="E50" s="167"/>
      <c r="F50" s="167"/>
      <c r="G50" s="167"/>
      <c r="H50" s="167"/>
      <c r="I50" s="167">
        <v>0</v>
      </c>
      <c r="J50" s="167"/>
      <c r="K50" s="169"/>
      <c r="L50" s="198"/>
    </row>
    <row r="51" ht="12.75" customHeight="1" spans="2:12">
      <c r="B51" s="158"/>
      <c r="C51" s="167"/>
      <c r="D51" s="167"/>
      <c r="E51" s="167"/>
      <c r="F51" s="167"/>
      <c r="G51" s="167" t="s">
        <v>44</v>
      </c>
      <c r="H51" s="167"/>
      <c r="I51" s="212" t="s">
        <v>45</v>
      </c>
      <c r="J51" s="200" t="s">
        <v>22</v>
      </c>
      <c r="K51" s="213">
        <f>IF(I51="0",0,IF(I51="1/2 BPC",1/2*Parámetros!I9/12,IF(I51="1 BPC",Parámetros!I9/12,IF(I51="2 BPC",2*Parámetros!I9/12,0))))</f>
        <v>0</v>
      </c>
      <c r="L51" s="198"/>
    </row>
    <row r="52" ht="2.25" customHeight="1" spans="2:12">
      <c r="B52" s="158"/>
      <c r="C52" s="167"/>
      <c r="D52" s="167"/>
      <c r="E52" s="167"/>
      <c r="F52" s="167"/>
      <c r="G52" s="167"/>
      <c r="H52" s="167"/>
      <c r="I52" s="167" t="s">
        <v>45</v>
      </c>
      <c r="J52" s="167"/>
      <c r="K52" s="169"/>
      <c r="L52" s="198"/>
    </row>
    <row r="53" ht="12.75" spans="2:12">
      <c r="B53" s="158"/>
      <c r="C53" s="167"/>
      <c r="D53" s="167"/>
      <c r="E53" s="167"/>
      <c r="F53" s="167"/>
      <c r="G53" s="167" t="s">
        <v>46</v>
      </c>
      <c r="H53" s="167"/>
      <c r="I53" s="212" t="s">
        <v>45</v>
      </c>
      <c r="J53" s="200" t="s">
        <v>22</v>
      </c>
      <c r="K53" s="211">
        <f>IF(I53="SI",5/3*75%*Parámetros!I9/12,0)</f>
        <v>0</v>
      </c>
      <c r="L53" s="198"/>
    </row>
    <row r="54" ht="2.25" customHeight="1" spans="2:12">
      <c r="B54" s="158"/>
      <c r="C54" s="167"/>
      <c r="D54" s="167"/>
      <c r="E54" s="167"/>
      <c r="F54" s="167"/>
      <c r="G54" s="167"/>
      <c r="H54" s="167"/>
      <c r="I54" s="167"/>
      <c r="J54" s="167"/>
      <c r="K54" s="169">
        <v>0</v>
      </c>
      <c r="L54" s="198"/>
    </row>
    <row r="55" ht="12.75" spans="2:12">
      <c r="B55" s="158"/>
      <c r="C55" s="167"/>
      <c r="D55" s="167"/>
      <c r="E55" s="167"/>
      <c r="F55" s="167"/>
      <c r="G55" s="167" t="s">
        <v>47</v>
      </c>
      <c r="H55" s="167"/>
      <c r="I55" s="167"/>
      <c r="J55" s="200" t="s">
        <v>22</v>
      </c>
      <c r="K55" s="202">
        <v>0</v>
      </c>
      <c r="L55" s="198"/>
    </row>
    <row r="56" ht="10.5" customHeight="1" spans="2:12">
      <c r="B56" s="158"/>
      <c r="C56" s="186"/>
      <c r="D56" s="171"/>
      <c r="E56" s="167"/>
      <c r="F56" s="167"/>
      <c r="G56" s="167"/>
      <c r="H56" s="167"/>
      <c r="I56" s="167"/>
      <c r="J56" s="167"/>
      <c r="K56" s="169"/>
      <c r="L56" s="198"/>
    </row>
    <row r="57" ht="12.75" spans="2:12">
      <c r="B57" s="158"/>
      <c r="C57" s="184" t="s">
        <v>48</v>
      </c>
      <c r="D57" s="187" t="s">
        <v>49</v>
      </c>
      <c r="E57" s="167"/>
      <c r="F57" s="167"/>
      <c r="G57" s="167"/>
      <c r="H57" s="167"/>
      <c r="I57" s="167"/>
      <c r="J57" s="167"/>
      <c r="K57" s="169"/>
      <c r="L57" s="198"/>
    </row>
    <row r="58" ht="12.75" spans="2:12">
      <c r="B58" s="158"/>
      <c r="C58" s="167"/>
      <c r="D58" s="167" t="s">
        <v>50</v>
      </c>
      <c r="E58" s="167"/>
      <c r="F58" s="167"/>
      <c r="G58" s="167"/>
      <c r="H58" s="167"/>
      <c r="I58" s="167"/>
      <c r="J58" s="167"/>
      <c r="K58" s="169"/>
      <c r="L58" s="198"/>
    </row>
    <row r="59" ht="2.25" customHeight="1" spans="2:12">
      <c r="B59" s="158"/>
      <c r="C59" s="167"/>
      <c r="D59" s="167"/>
      <c r="E59" s="167"/>
      <c r="F59" s="167"/>
      <c r="G59" s="167"/>
      <c r="H59" s="167"/>
      <c r="I59" s="167"/>
      <c r="J59" s="167"/>
      <c r="K59" s="169"/>
      <c r="L59" s="198"/>
    </row>
    <row r="60" ht="12.75" spans="2:12">
      <c r="B60" s="158"/>
      <c r="C60" s="167"/>
      <c r="D60" s="167"/>
      <c r="E60" s="171"/>
      <c r="F60" s="167"/>
      <c r="G60" s="167" t="s">
        <v>51</v>
      </c>
      <c r="H60" s="167"/>
      <c r="I60" s="167"/>
      <c r="J60" s="200" t="s">
        <v>22</v>
      </c>
      <c r="K60" s="211">
        <f>IF(K9=1,IF(Parámetros!I13&lt;(K25+K27),Parámetros!I13*Parámetros!I10,(K25+K27)*Parámetros!I10),IF(K9=2,(K25+K27)*Parámetros!I10,0))</f>
        <v>0</v>
      </c>
      <c r="L60" s="198"/>
    </row>
    <row r="61" ht="2.25" customHeight="1" spans="2:12">
      <c r="B61" s="158"/>
      <c r="C61" s="167"/>
      <c r="D61" s="167"/>
      <c r="E61" s="167"/>
      <c r="F61" s="167"/>
      <c r="G61" s="167"/>
      <c r="H61" s="167"/>
      <c r="I61" s="167"/>
      <c r="J61" s="167"/>
      <c r="K61" s="169"/>
      <c r="L61" s="198"/>
    </row>
    <row r="62" ht="12.75" spans="2:12">
      <c r="B62" s="158"/>
      <c r="C62" s="167"/>
      <c r="D62" s="167"/>
      <c r="E62" s="171"/>
      <c r="F62" s="167"/>
      <c r="G62" s="167" t="s">
        <v>52</v>
      </c>
      <c r="H62" s="167"/>
      <c r="I62" s="167"/>
      <c r="J62" s="200" t="s">
        <v>22</v>
      </c>
      <c r="K62" s="211">
        <f>(K25+K27)*Parámetros!I11</f>
        <v>0</v>
      </c>
      <c r="L62" s="198"/>
    </row>
    <row r="63" ht="2.25" customHeight="1" spans="2:12">
      <c r="B63" s="158"/>
      <c r="C63" s="167"/>
      <c r="D63" s="167"/>
      <c r="E63" s="167"/>
      <c r="F63" s="167"/>
      <c r="G63" s="167"/>
      <c r="H63" s="167"/>
      <c r="I63" s="167"/>
      <c r="J63" s="167"/>
      <c r="K63" s="169"/>
      <c r="L63" s="198"/>
    </row>
    <row r="64" ht="12.75" spans="2:12">
      <c r="B64" s="158"/>
      <c r="C64" s="167"/>
      <c r="D64" s="167"/>
      <c r="E64" s="171"/>
      <c r="F64" s="167"/>
      <c r="G64" s="167" t="s">
        <v>53</v>
      </c>
      <c r="H64" s="167"/>
      <c r="I64" s="167"/>
      <c r="J64" s="200" t="s">
        <v>22</v>
      </c>
      <c r="K64" s="211">
        <f>(K25+K27)*Parámetros!I12</f>
        <v>0</v>
      </c>
      <c r="L64" s="198"/>
    </row>
    <row r="65" ht="2.25" customHeight="1" spans="2:12">
      <c r="B65" s="158"/>
      <c r="C65" s="167"/>
      <c r="D65" s="167"/>
      <c r="E65" s="167"/>
      <c r="F65" s="167"/>
      <c r="G65" s="167"/>
      <c r="H65" s="167"/>
      <c r="I65" s="167"/>
      <c r="J65" s="167"/>
      <c r="K65" s="169">
        <v>0</v>
      </c>
      <c r="L65" s="198"/>
    </row>
    <row r="66" ht="12.75" spans="2:12">
      <c r="B66" s="158"/>
      <c r="C66" s="214" t="s">
        <v>54</v>
      </c>
      <c r="D66" s="167" t="s">
        <v>55</v>
      </c>
      <c r="E66" s="167"/>
      <c r="F66" s="167"/>
      <c r="G66" s="167"/>
      <c r="H66" s="167"/>
      <c r="I66" s="167"/>
      <c r="J66" s="200" t="s">
        <v>22</v>
      </c>
      <c r="K66" s="202">
        <v>0</v>
      </c>
      <c r="L66" s="198"/>
    </row>
    <row r="67" ht="12.75" spans="2:12">
      <c r="B67" s="158"/>
      <c r="C67" s="167"/>
      <c r="D67" s="167"/>
      <c r="E67" s="167"/>
      <c r="F67" s="167"/>
      <c r="G67" s="167"/>
      <c r="H67" s="167"/>
      <c r="I67" s="167"/>
      <c r="J67" s="200"/>
      <c r="K67" s="169"/>
      <c r="L67" s="198"/>
    </row>
    <row r="68" ht="12.75" spans="2:12">
      <c r="B68" s="158"/>
      <c r="C68" s="167"/>
      <c r="D68" s="166" t="s">
        <v>56</v>
      </c>
      <c r="E68" s="166"/>
      <c r="F68" s="166"/>
      <c r="G68" s="166"/>
      <c r="H68" s="166"/>
      <c r="I68" s="166"/>
      <c r="J68" s="166"/>
      <c r="K68" s="205">
        <f>IF(OR(K9=1,K9=2),+K48+K55+K51+K53+K60+K62+K64+K66,0)</f>
        <v>0</v>
      </c>
      <c r="L68" s="198"/>
    </row>
    <row r="69" ht="12.75" spans="2:12">
      <c r="B69" s="158"/>
      <c r="C69" s="167"/>
      <c r="D69" s="215"/>
      <c r="E69" s="166"/>
      <c r="F69" s="166"/>
      <c r="G69" s="166"/>
      <c r="H69" s="166"/>
      <c r="I69" s="166"/>
      <c r="J69" s="166"/>
      <c r="K69" s="205"/>
      <c r="L69" s="198"/>
    </row>
    <row r="70" ht="6.75" customHeight="1" spans="2:12">
      <c r="B70" s="154"/>
      <c r="C70" s="155"/>
      <c r="D70" s="216"/>
      <c r="E70" s="217"/>
      <c r="F70" s="217"/>
      <c r="G70" s="217"/>
      <c r="H70" s="217"/>
      <c r="I70" s="217"/>
      <c r="J70" s="217"/>
      <c r="K70" s="230"/>
      <c r="L70" s="188"/>
    </row>
    <row r="71" ht="12" customHeight="1" spans="2:12">
      <c r="B71" s="158"/>
      <c r="C71" s="166" t="s">
        <v>57</v>
      </c>
      <c r="D71" s="166"/>
      <c r="E71" s="167"/>
      <c r="F71" s="167"/>
      <c r="G71" s="167"/>
      <c r="H71" s="167"/>
      <c r="I71" s="167"/>
      <c r="J71" s="167"/>
      <c r="K71" s="205"/>
      <c r="L71" s="198"/>
    </row>
    <row r="72" ht="21" customHeight="1" spans="2:12">
      <c r="B72" s="158"/>
      <c r="C72" s="167"/>
      <c r="D72" s="218" t="str">
        <f>IF(L36="NO","No corresponde retener art.64 bis Dto.148/007",IF(AND(L36="Si",H12="Si"),"Monto a retener reducción retención NF","Monto a retener en el mes"))</f>
        <v>Monto a retener en el mes</v>
      </c>
      <c r="E72" s="219"/>
      <c r="F72" s="219"/>
      <c r="G72" s="219"/>
      <c r="H72" s="220"/>
      <c r="I72" s="219"/>
      <c r="J72" s="219"/>
      <c r="K72" s="231">
        <f>IF(L36="NO",'Detalles de Liquidación'!I52,IF(AND(L36="Si",H12="Si"),'Detalles de Liquidación'!I54,'Detalles de Liquidación'!I50))</f>
        <v>0</v>
      </c>
      <c r="L72" s="198"/>
    </row>
    <row r="73" ht="13.15" customHeight="1" spans="2:12">
      <c r="B73" s="158"/>
      <c r="C73" s="167"/>
      <c r="D73" s="218"/>
      <c r="E73" s="219"/>
      <c r="F73" s="219"/>
      <c r="G73" s="219"/>
      <c r="H73" s="220"/>
      <c r="I73" s="219"/>
      <c r="J73" s="219"/>
      <c r="K73" s="231"/>
      <c r="L73" s="198"/>
    </row>
    <row r="74" ht="21" hidden="1" customHeight="1" spans="2:12">
      <c r="B74" s="158"/>
      <c r="C74" s="167"/>
      <c r="D74" s="238" t="s">
        <v>58</v>
      </c>
      <c r="E74" s="239"/>
      <c r="F74" s="239"/>
      <c r="G74" s="239"/>
      <c r="H74" s="240"/>
      <c r="I74" s="239"/>
      <c r="J74" s="239"/>
      <c r="K74" s="238">
        <f>+'Ingresos antes'!K72</f>
        <v>0</v>
      </c>
      <c r="L74" s="198"/>
    </row>
    <row r="75" ht="10.15" hidden="1" customHeight="1" spans="2:12">
      <c r="B75" s="158"/>
      <c r="C75" s="167"/>
      <c r="D75" s="238"/>
      <c r="E75" s="239"/>
      <c r="F75" s="239"/>
      <c r="G75" s="239"/>
      <c r="H75" s="240"/>
      <c r="I75" s="239"/>
      <c r="J75" s="239"/>
      <c r="K75" s="238"/>
      <c r="L75" s="198"/>
    </row>
    <row r="76" ht="21" hidden="1" customHeight="1" spans="2:12">
      <c r="B76" s="158"/>
      <c r="C76" s="167"/>
      <c r="D76" s="241" t="s">
        <v>59</v>
      </c>
      <c r="E76" s="242"/>
      <c r="F76" s="242"/>
      <c r="G76" s="242"/>
      <c r="H76" s="243"/>
      <c r="I76" s="242"/>
      <c r="J76" s="242"/>
      <c r="K76" s="241">
        <f>+K74-K72</f>
        <v>0</v>
      </c>
      <c r="L76" s="198"/>
    </row>
    <row r="77" ht="10.5" customHeight="1" spans="2:12">
      <c r="B77" s="221"/>
      <c r="C77" s="222"/>
      <c r="D77" s="223"/>
      <c r="E77" s="224"/>
      <c r="F77" s="224"/>
      <c r="G77" s="224"/>
      <c r="H77" s="225"/>
      <c r="I77" s="224"/>
      <c r="J77" s="224"/>
      <c r="K77" s="232"/>
      <c r="L77" s="233"/>
    </row>
    <row r="78" ht="21" customHeight="1" spans="2:12">
      <c r="B78" s="158"/>
      <c r="C78" s="167"/>
      <c r="D78" s="226"/>
      <c r="E78" s="219"/>
      <c r="F78" s="219"/>
      <c r="G78" s="219"/>
      <c r="H78" s="220"/>
      <c r="I78" s="219"/>
      <c r="J78" s="219"/>
      <c r="K78" s="234"/>
      <c r="L78" s="198"/>
    </row>
    <row r="79" ht="12.75" spans="2:12">
      <c r="B79" s="158"/>
      <c r="C79" s="227"/>
      <c r="D79" s="170" t="s">
        <v>60</v>
      </c>
      <c r="E79" s="167"/>
      <c r="F79" s="167"/>
      <c r="G79" s="167"/>
      <c r="H79" s="167"/>
      <c r="I79" s="167"/>
      <c r="J79" s="167"/>
      <c r="K79" s="197"/>
      <c r="L79" s="198"/>
    </row>
    <row r="80" ht="12.75" spans="2:12">
      <c r="B80" s="158"/>
      <c r="C80" s="204"/>
      <c r="D80" s="170" t="s">
        <v>61</v>
      </c>
      <c r="E80" s="167"/>
      <c r="F80" s="167"/>
      <c r="G80" s="167"/>
      <c r="H80" s="167"/>
      <c r="I80" s="167"/>
      <c r="J80" s="167"/>
      <c r="K80" s="197"/>
      <c r="L80" s="198"/>
    </row>
    <row r="81" ht="12.75" spans="2:12">
      <c r="B81" s="158"/>
      <c r="C81" s="228"/>
      <c r="D81" s="263" t="s">
        <v>62</v>
      </c>
      <c r="E81" s="167"/>
      <c r="F81" s="167"/>
      <c r="G81" s="167"/>
      <c r="H81" s="167"/>
      <c r="I81" s="167"/>
      <c r="J81" s="167"/>
      <c r="K81" s="197"/>
      <c r="L81" s="198"/>
    </row>
    <row r="82" ht="10.5" customHeight="1" spans="2:12">
      <c r="B82" s="158"/>
      <c r="C82" s="169"/>
      <c r="D82" s="167"/>
      <c r="E82" s="167"/>
      <c r="F82" s="167"/>
      <c r="G82" s="167"/>
      <c r="H82" s="167"/>
      <c r="I82" s="167"/>
      <c r="J82" s="167"/>
      <c r="K82" s="197"/>
      <c r="L82" s="198"/>
    </row>
    <row r="83" ht="30.75" customHeight="1" spans="2:12">
      <c r="B83" s="221"/>
      <c r="C83" s="222"/>
      <c r="D83" s="222"/>
      <c r="E83" s="229"/>
      <c r="F83" s="229"/>
      <c r="G83" s="229"/>
      <c r="H83" s="229"/>
      <c r="I83" s="38" t="s">
        <v>63</v>
      </c>
      <c r="J83" s="229"/>
      <c r="K83" s="235"/>
      <c r="L83" s="233"/>
    </row>
  </sheetData>
  <sheetProtection algorithmName="SHA-512" hashValue="8poXgNW1HK2ggOz3FRi+4OYMm8eGCXKMZp5ffMnhTLR56iyrFifzUBCC+/LvNuseZxWchWHf1Wmi1JPnN2G/Tw==" saltValue="wnlNAOD7q8xeaPaabDmNQQ==" spinCount="100000" sheet="1" selectLockedCells="1" objects="1" scenarios="1"/>
  <mergeCells count="9">
    <mergeCell ref="C3:L3"/>
    <mergeCell ref="C4:L4"/>
    <mergeCell ref="C5:L5"/>
    <mergeCell ref="B8:L8"/>
    <mergeCell ref="D25:I25"/>
    <mergeCell ref="D27:I27"/>
    <mergeCell ref="D29:I29"/>
    <mergeCell ref="D31:I31"/>
    <mergeCell ref="D33:I33"/>
  </mergeCells>
  <conditionalFormatting sqref="K31">
    <cfRule type="expression" dxfId="0" priority="33" stopIfTrue="1">
      <formula>AND($K$9&lt;&gt;1,$K$9&lt;&gt;2)</formula>
    </cfRule>
  </conditionalFormatting>
  <conditionalFormatting sqref="K53">
    <cfRule type="expression" dxfId="0" priority="41" stopIfTrue="1">
      <formula>$K$10=5</formula>
    </cfRule>
  </conditionalFormatting>
  <conditionalFormatting sqref="C31:D31;C33:D33;J31;D29;C27:D27;C29:C30">
    <cfRule type="expression" dxfId="1" priority="27" stopIfTrue="1">
      <formula>AND($K$9&lt;&gt;1,$K$9&lt;&gt;2)</formula>
    </cfRule>
  </conditionalFormatting>
  <conditionalFormatting sqref="C64:J64;C62:J62;C57:J58;C60:J60;D30:I30;J29:J30">
    <cfRule type="expression" dxfId="2" priority="8" stopIfTrue="1">
      <formula>AND($K$9&lt;&gt;1,$K$9&lt;&gt;2)</formula>
    </cfRule>
  </conditionalFormatting>
  <conditionalFormatting sqref="K29:K30;K60">
    <cfRule type="expression" dxfId="0" priority="14" stopIfTrue="1">
      <formula>AND($K$9&lt;&gt;1,$K$9&lt;&gt;2)</formula>
    </cfRule>
  </conditionalFormatting>
  <conditionalFormatting sqref="C49:J49;C51:H51;J51;J53;C53:H53;C55:J55">
    <cfRule type="expression" dxfId="3" priority="18" stopIfTrue="1">
      <formula>$K$9=5</formula>
    </cfRule>
  </conditionalFormatting>
  <conditionalFormatting sqref="K51;K55">
    <cfRule type="expression" dxfId="0" priority="24" stopIfTrue="1">
      <formula>$K$9=5</formula>
    </cfRule>
  </conditionalFormatting>
  <conditionalFormatting sqref="K62;K64">
    <cfRule type="expression" dxfId="0" priority="17" stopIfTrue="1">
      <formula>AND($K$9&lt;&gt;1,$K$9&lt;&gt;2,$K$9&lt;&gt;4)</formula>
    </cfRule>
  </conditionalFormatting>
  <dataValidations count="13">
    <dataValidation type="list" allowBlank="1" showInputMessage="1" showErrorMessage="1" sqref="H10">
      <formula1>"Si,No"</formula1>
    </dataValidation>
    <dataValidation type="list" allowBlank="1" showInputMessage="1" showErrorMessage="1" sqref="H12;H14;H16">
      <formula1>"Si, No"</formula1>
    </dataValidation>
    <dataValidation type="custom" allowBlank="1" showInputMessage="1" showErrorMessage="1" error="SOLO puede ingresar un valor si:&#10;- Eligió la opción de trabajador dependiente&#10;" sqref="K27">
      <formula1>OR(K9=1,K9=2)</formula1>
    </dataValidation>
    <dataValidation type="custom" allowBlank="1" showInputMessage="1" showErrorMessage="1" error="SOLO puede ingresar un valor si:&#10;- Eligió la opción de trabajador dependiente" sqref="K29">
      <formula1>OR(K9=1,K9=2)</formula1>
    </dataValidation>
    <dataValidation type="custom" allowBlank="1" showErrorMessage="1" error="SOLO puede ingresar un valor si:&#10;- Eligió la opción de trabajador dependiente" promptTitle="Aclaración" prompt="Ingrese un valor solo para los casos de:&#10;- Trabajador dependiente" sqref="K30">
      <formula1>OR(K17=1,K17=2)</formula1>
    </dataValidation>
    <dataValidation allowBlank="1" showInputMessage="1" showErrorMessage="1" prompt="Seleccione Si/No&#10;" sqref="F34"/>
    <dataValidation type="list" allowBlank="1" showInputMessage="1" showErrorMessage="1" sqref="K40">
      <formula1>"Deducción 100%, Deducción 50%, No Deducción"</formula1>
    </dataValidation>
    <dataValidation type="list" allowBlank="1" showInputMessage="1" showErrorMessage="1" sqref="K41">
      <formula1>"Deducción de 100%, Deducción de 50%, No hay Deducción"</formula1>
    </dataValidation>
    <dataValidation type="list" allowBlank="1" showInputMessage="1" showErrorMessage="1" sqref="I51">
      <formula1>"0, 1/2 BPC, 1 BPC, 2 BPC"</formula1>
    </dataValidation>
    <dataValidation type="list" allowBlank="1" showInputMessage="1" showErrorMessage="1" sqref="I52">
      <formula1>"0, 1/2 BPC, 1 BPC, 5/3 BPC"</formula1>
    </dataValidation>
    <dataValidation allowBlank="1" showErrorMessage="1" prompt="&#10;" sqref="G31:G32"/>
    <dataValidation type="list" allowBlank="1" showInputMessage="1" showErrorMessage="1" sqref="I53:I54">
      <formula1>"SI, NO"</formula1>
    </dataValidation>
    <dataValidation allowBlank="1" showInputMessage="1" showErrorMessage="1" promptTitle="Aclaración" sqref="K51:K55"/>
  </dataValidations>
  <pageMargins left="0.18" right="0.19" top="0.45" bottom="0.22" header="0" footer="0.22"/>
  <pageSetup paperSize="9" scale="82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Hoja2"/>
  <dimension ref="A1:M82"/>
  <sheetViews>
    <sheetView showGridLines="0" showRowColHeaders="0" zoomScale="115" zoomScaleNormal="115" workbookViewId="0">
      <pane xSplit="1" ySplit="6" topLeftCell="B38" activePane="bottomRight" state="frozen"/>
      <selection/>
      <selection pane="topRight"/>
      <selection pane="bottomLeft"/>
      <selection pane="bottomRight" activeCell="C54" sqref="C54"/>
    </sheetView>
  </sheetViews>
  <sheetFormatPr defaultColWidth="11.4285714285714" defaultRowHeight="0" customHeight="1" zeroHeight="1"/>
  <cols>
    <col min="1" max="1" width="4.14285714285714" style="62" customWidth="1"/>
    <col min="2" max="2" width="4.85714285714286" customWidth="1"/>
    <col min="3" max="3" width="12.5714285714286" customWidth="1"/>
    <col min="4" max="4" width="10.7142857142857" customWidth="1"/>
    <col min="5" max="5" width="10.7142857142857" style="63" customWidth="1"/>
    <col min="6" max="6" width="13" customWidth="1"/>
    <col min="7" max="7" width="16.4285714285714" customWidth="1"/>
    <col min="8" max="8" width="9.57142857142857" customWidth="1"/>
    <col min="9" max="9" width="14" customWidth="1"/>
    <col min="10" max="10" width="3" customWidth="1"/>
    <col min="11" max="16384" width="11.4285714285714" style="64"/>
  </cols>
  <sheetData>
    <row r="1" ht="12.75" customHeight="1" spans="1:10">
      <c r="A1" s="65"/>
      <c r="B1" s="66"/>
      <c r="C1" s="66"/>
      <c r="D1" s="66"/>
      <c r="E1" s="67"/>
      <c r="F1" s="66"/>
      <c r="G1" s="66"/>
      <c r="H1" s="66"/>
      <c r="I1" s="66"/>
      <c r="J1" s="66"/>
    </row>
    <row r="2" ht="10.5" customHeight="1" spans="1:12">
      <c r="A2" s="65"/>
      <c r="B2" s="68"/>
      <c r="C2" s="69"/>
      <c r="D2" s="69"/>
      <c r="E2" s="69"/>
      <c r="F2" s="69"/>
      <c r="G2" s="69"/>
      <c r="H2" s="69"/>
      <c r="I2" s="69"/>
      <c r="J2" s="117"/>
      <c r="K2" s="1"/>
      <c r="L2" s="1"/>
    </row>
    <row r="3" ht="18.75" customHeight="1" spans="1:12">
      <c r="A3" s="65"/>
      <c r="B3" s="70"/>
      <c r="D3" s="72"/>
      <c r="F3" s="71" t="s">
        <v>64</v>
      </c>
      <c r="G3" s="72"/>
      <c r="H3" s="72"/>
      <c r="I3" s="72"/>
      <c r="J3" s="118"/>
      <c r="K3" s="119"/>
      <c r="L3" s="119"/>
    </row>
    <row r="4" ht="16.5" customHeight="1" spans="1:12">
      <c r="A4" s="65"/>
      <c r="B4" s="73"/>
      <c r="D4" s="75"/>
      <c r="F4" s="74" t="s">
        <v>65</v>
      </c>
      <c r="G4" s="75"/>
      <c r="H4" s="75"/>
      <c r="I4" s="75"/>
      <c r="J4" s="120"/>
      <c r="K4" s="43"/>
      <c r="L4" s="43"/>
    </row>
    <row r="5" ht="15.75" customHeight="1" spans="1:12">
      <c r="A5" s="65"/>
      <c r="B5" s="76"/>
      <c r="D5" s="75"/>
      <c r="F5" s="74" t="s">
        <v>66</v>
      </c>
      <c r="G5" s="75"/>
      <c r="H5" s="75"/>
      <c r="I5" s="75"/>
      <c r="J5" s="120"/>
      <c r="K5" s="121"/>
      <c r="L5" s="121"/>
    </row>
    <row r="6" ht="7.5" customHeight="1" spans="1:12">
      <c r="A6" s="65"/>
      <c r="B6" s="77"/>
      <c r="C6" s="78"/>
      <c r="D6" s="78"/>
      <c r="E6" s="78"/>
      <c r="F6" s="78"/>
      <c r="G6" s="78"/>
      <c r="H6" s="78"/>
      <c r="I6" s="78"/>
      <c r="J6" s="122"/>
      <c r="K6" s="123"/>
      <c r="L6" s="123"/>
    </row>
    <row r="7" ht="12.75" customHeight="1" spans="1:10">
      <c r="A7" s="65"/>
      <c r="B7" s="76"/>
      <c r="C7" s="79"/>
      <c r="D7" s="79"/>
      <c r="E7" s="80"/>
      <c r="F7" s="79"/>
      <c r="G7" s="79"/>
      <c r="H7" s="79"/>
      <c r="I7" s="79"/>
      <c r="J7" s="124"/>
    </row>
    <row r="8" ht="12.75" hidden="1" customHeight="1" spans="1:10">
      <c r="A8" s="65"/>
      <c r="B8" s="76"/>
      <c r="C8" s="79"/>
      <c r="D8" s="79"/>
      <c r="E8" s="80"/>
      <c r="F8" s="79"/>
      <c r="G8" s="79"/>
      <c r="H8" s="79"/>
      <c r="I8" s="79"/>
      <c r="J8" s="124"/>
    </row>
    <row r="9" ht="12.75" spans="1:13">
      <c r="A9" s="65"/>
      <c r="B9" s="76"/>
      <c r="C9" s="82" t="s">
        <v>67</v>
      </c>
      <c r="D9" s="79"/>
      <c r="E9" s="80"/>
      <c r="F9" s="80"/>
      <c r="G9" s="79"/>
      <c r="H9" s="79"/>
      <c r="I9" s="79"/>
      <c r="J9" s="124"/>
      <c r="K9" s="125"/>
      <c r="L9" s="125"/>
      <c r="M9" s="125"/>
    </row>
    <row r="10" ht="16.5" customHeight="1" spans="1:13">
      <c r="A10" s="65"/>
      <c r="B10" s="76"/>
      <c r="C10" s="83" t="s">
        <v>68</v>
      </c>
      <c r="D10" s="79"/>
      <c r="E10" s="80"/>
      <c r="F10" s="79"/>
      <c r="G10" s="79"/>
      <c r="H10" s="79"/>
      <c r="I10" s="126">
        <f>+'Ingresos y Deducciones'!K25</f>
        <v>0</v>
      </c>
      <c r="J10" s="127"/>
      <c r="K10" s="125"/>
      <c r="L10" s="125"/>
      <c r="M10" s="125"/>
    </row>
    <row r="11" ht="12.75" spans="1:10">
      <c r="A11" s="65"/>
      <c r="B11" s="76"/>
      <c r="C11" s="83" t="s">
        <v>69</v>
      </c>
      <c r="D11" s="79"/>
      <c r="E11" s="80"/>
      <c r="F11" s="79"/>
      <c r="G11" s="79"/>
      <c r="H11" s="79"/>
      <c r="I11" s="126">
        <f>IF(OR('Ingresos y Deducciones'!K9=1,'Ingresos y Deducciones'!K9=2),'Ingresos y Deducciones'!K27+'Ingresos y Deducciones'!K29,0)</f>
        <v>0</v>
      </c>
      <c r="J11" s="127"/>
    </row>
    <row r="12" ht="12.75" spans="1:10">
      <c r="A12" s="65"/>
      <c r="B12" s="76"/>
      <c r="C12" s="83" t="s">
        <v>70</v>
      </c>
      <c r="D12" s="79"/>
      <c r="E12" s="80"/>
      <c r="F12" s="79"/>
      <c r="G12" s="79"/>
      <c r="H12" s="79"/>
      <c r="I12" s="126">
        <f>IF(OR('Ingresos y Deducciones'!K9=1,'Ingresos y Deducciones'!K9=2),+'Ingresos y Deducciones'!K31,0)</f>
        <v>0</v>
      </c>
      <c r="J12" s="127"/>
    </row>
    <row r="13" ht="12.75" spans="1:10">
      <c r="A13" s="65"/>
      <c r="B13" s="76"/>
      <c r="C13" s="84" t="s">
        <v>71</v>
      </c>
      <c r="D13" s="79"/>
      <c r="E13" s="80"/>
      <c r="F13" s="83"/>
      <c r="G13" s="79"/>
      <c r="H13" s="79"/>
      <c r="I13" s="126">
        <f>'Ingresos y Deducciones'!K33</f>
        <v>0</v>
      </c>
      <c r="J13" s="127"/>
    </row>
    <row r="14" ht="12.75" spans="1:10">
      <c r="A14" s="65"/>
      <c r="B14" s="76"/>
      <c r="C14" s="84" t="s">
        <v>72</v>
      </c>
      <c r="D14" s="79"/>
      <c r="E14" s="80"/>
      <c r="F14" s="79"/>
      <c r="G14" s="79"/>
      <c r="H14" s="79"/>
      <c r="I14" s="128">
        <f>+IF('Ingresos y Deducciones'!H14="No",'Detalles de Liquidación'!E35,0)</f>
        <v>0</v>
      </c>
      <c r="J14" s="129"/>
    </row>
    <row r="15" ht="12.75" spans="1:10">
      <c r="A15" s="65"/>
      <c r="B15" s="76"/>
      <c r="C15" s="82" t="s">
        <v>73</v>
      </c>
      <c r="D15" s="79"/>
      <c r="E15" s="80"/>
      <c r="F15" s="79"/>
      <c r="G15" s="79"/>
      <c r="H15" s="79"/>
      <c r="I15" s="130">
        <f>SUM(I10:I14)</f>
        <v>0</v>
      </c>
      <c r="J15" s="131"/>
    </row>
    <row r="16" ht="15" customHeight="1" spans="1:10">
      <c r="A16" s="65"/>
      <c r="B16" s="76"/>
      <c r="C16" s="85" t="str">
        <f>+'Ingresos y Deducciones'!G36</f>
        <v/>
      </c>
      <c r="D16" s="79"/>
      <c r="E16" s="80"/>
      <c r="F16" s="79"/>
      <c r="G16" s="79"/>
      <c r="H16" s="79"/>
      <c r="I16" s="79"/>
      <c r="J16" s="124"/>
    </row>
    <row r="17" ht="15" customHeight="1" spans="1:10">
      <c r="A17" s="65"/>
      <c r="B17" s="76"/>
      <c r="C17" s="82" t="s">
        <v>74</v>
      </c>
      <c r="D17" s="80"/>
      <c r="E17" s="79"/>
      <c r="F17" s="79"/>
      <c r="G17" s="79"/>
      <c r="H17" s="79"/>
      <c r="I17" s="79"/>
      <c r="J17" s="124"/>
    </row>
    <row r="18" ht="17.25" customHeight="1" spans="1:10">
      <c r="A18" s="65"/>
      <c r="B18" s="76"/>
      <c r="C18" s="83" t="s">
        <v>75</v>
      </c>
      <c r="D18" s="79"/>
      <c r="E18" s="80"/>
      <c r="F18" s="79"/>
      <c r="G18" s="79"/>
      <c r="H18" s="79"/>
      <c r="I18" s="126">
        <f>'Ingresos y Deducciones'!$K$60</f>
        <v>0</v>
      </c>
      <c r="J18" s="127"/>
    </row>
    <row r="19" ht="13.5" customHeight="1" spans="1:10">
      <c r="A19" s="65"/>
      <c r="B19" s="76"/>
      <c r="C19" s="83" t="s">
        <v>76</v>
      </c>
      <c r="D19" s="79"/>
      <c r="E19" s="80"/>
      <c r="F19" s="79"/>
      <c r="G19" s="79"/>
      <c r="H19" s="79"/>
      <c r="I19" s="126">
        <f>'Ingresos y Deducciones'!$K$62</f>
        <v>0</v>
      </c>
      <c r="J19" s="127"/>
    </row>
    <row r="20" ht="12.75" spans="1:10">
      <c r="A20" s="65"/>
      <c r="B20" s="76"/>
      <c r="C20" s="83" t="s">
        <v>77</v>
      </c>
      <c r="D20" s="79"/>
      <c r="E20" s="80"/>
      <c r="F20" s="79"/>
      <c r="G20" s="79"/>
      <c r="H20" s="79"/>
      <c r="I20" s="126">
        <f>'Ingresos y Deducciones'!K64</f>
        <v>0</v>
      </c>
      <c r="J20" s="127"/>
    </row>
    <row r="21" ht="12.75" spans="1:10">
      <c r="A21" s="65"/>
      <c r="B21" s="76"/>
      <c r="C21" s="83" t="s">
        <v>78</v>
      </c>
      <c r="D21" s="79"/>
      <c r="E21" s="80"/>
      <c r="F21" s="79"/>
      <c r="G21" s="79"/>
      <c r="H21" s="79"/>
      <c r="I21" s="126">
        <f>'Ingresos y Deducciones'!$K$48</f>
        <v>0</v>
      </c>
      <c r="J21" s="127"/>
    </row>
    <row r="22" ht="12.75" spans="1:10">
      <c r="A22" s="65"/>
      <c r="B22" s="76"/>
      <c r="C22" s="83" t="s">
        <v>79</v>
      </c>
      <c r="D22" s="79"/>
      <c r="E22" s="80"/>
      <c r="F22" s="79"/>
      <c r="G22" s="79"/>
      <c r="H22" s="79"/>
      <c r="I22" s="126">
        <f>'Ingresos y Deducciones'!$K$51+'Ingresos y Deducciones'!K53</f>
        <v>0</v>
      </c>
      <c r="J22" s="127"/>
    </row>
    <row r="23" ht="12.75" spans="1:10">
      <c r="A23" s="65"/>
      <c r="B23" s="76"/>
      <c r="C23" s="83" t="s">
        <v>80</v>
      </c>
      <c r="D23" s="79"/>
      <c r="E23" s="80"/>
      <c r="F23" s="79"/>
      <c r="G23" s="82"/>
      <c r="H23" s="82"/>
      <c r="I23" s="126">
        <f>'Ingresos y Deducciones'!$K$55</f>
        <v>0</v>
      </c>
      <c r="J23" s="127"/>
    </row>
    <row r="24" ht="12.75" spans="1:10">
      <c r="A24" s="65"/>
      <c r="B24" s="76"/>
      <c r="C24" s="83" t="s">
        <v>81</v>
      </c>
      <c r="D24" s="79"/>
      <c r="E24" s="80"/>
      <c r="F24" s="79"/>
      <c r="G24" s="82"/>
      <c r="H24" s="82"/>
      <c r="I24" s="126">
        <f>'Ingresos y Deducciones'!K66</f>
        <v>0</v>
      </c>
      <c r="J24" s="127"/>
    </row>
    <row r="25" ht="12.75" spans="1:10">
      <c r="A25" s="65"/>
      <c r="B25" s="76"/>
      <c r="C25" s="82" t="s">
        <v>82</v>
      </c>
      <c r="D25" s="79"/>
      <c r="E25" s="80"/>
      <c r="F25" s="79"/>
      <c r="G25" s="82"/>
      <c r="H25" s="82"/>
      <c r="I25" s="130">
        <f>SUM(I18:I24)</f>
        <v>0</v>
      </c>
      <c r="J25" s="131"/>
    </row>
    <row r="26" ht="14.25" customHeight="1" spans="1:10">
      <c r="A26" s="65"/>
      <c r="B26" s="76"/>
      <c r="C26" s="86"/>
      <c r="D26" s="87"/>
      <c r="E26" s="87"/>
      <c r="F26" s="87"/>
      <c r="G26" s="87"/>
      <c r="H26" s="87"/>
      <c r="I26" s="87"/>
      <c r="J26" s="132"/>
    </row>
    <row r="27" ht="12.75" hidden="1" customHeight="1" spans="1:10">
      <c r="A27" s="65"/>
      <c r="B27" s="76"/>
      <c r="C27" s="88" t="s">
        <v>83</v>
      </c>
      <c r="D27" s="87"/>
      <c r="E27" s="87"/>
      <c r="F27" s="87"/>
      <c r="G27" s="79"/>
      <c r="H27" s="79"/>
      <c r="I27" s="133">
        <f>IF((I43-I47)&gt;0,(I43-I47),0)</f>
        <v>0</v>
      </c>
      <c r="J27" s="134"/>
    </row>
    <row r="28" ht="2.25" hidden="1" customHeight="1" spans="1:10">
      <c r="A28" s="65"/>
      <c r="B28" s="76"/>
      <c r="C28" s="88"/>
      <c r="D28" s="87"/>
      <c r="E28" s="87"/>
      <c r="F28" s="87"/>
      <c r="G28" s="89"/>
      <c r="H28" s="89"/>
      <c r="I28" s="86"/>
      <c r="J28" s="135"/>
    </row>
    <row r="29" ht="2.25" hidden="1" customHeight="1" spans="1:10">
      <c r="A29" s="65"/>
      <c r="B29" s="76"/>
      <c r="C29" s="88"/>
      <c r="D29" s="87"/>
      <c r="E29" s="87"/>
      <c r="F29" s="87"/>
      <c r="G29" s="89"/>
      <c r="H29" s="89"/>
      <c r="I29" s="86"/>
      <c r="J29" s="135"/>
    </row>
    <row r="30" ht="2.25" hidden="1" customHeight="1" spans="1:10">
      <c r="A30" s="65"/>
      <c r="B30" s="76"/>
      <c r="C30" s="88"/>
      <c r="D30" s="87"/>
      <c r="E30" s="87"/>
      <c r="F30" s="87"/>
      <c r="G30" s="89"/>
      <c r="H30" s="89"/>
      <c r="I30" s="86"/>
      <c r="J30" s="135"/>
    </row>
    <row r="31" ht="15" hidden="1" spans="1:10">
      <c r="A31" s="65"/>
      <c r="B31" s="76"/>
      <c r="C31" s="88" t="s">
        <v>84</v>
      </c>
      <c r="D31" s="87"/>
      <c r="E31" s="87"/>
      <c r="F31" s="87"/>
      <c r="G31" s="79"/>
      <c r="H31" s="79"/>
      <c r="I31" s="133">
        <f>+IF('Ingresos y Deducciones'!H12="Si",'Detalles de Liquidación'!I27*0.95,I27)</f>
        <v>0</v>
      </c>
      <c r="J31" s="134"/>
    </row>
    <row r="32" ht="28.5" customHeight="1" spans="1:10">
      <c r="A32" s="90"/>
      <c r="B32" s="91"/>
      <c r="C32" s="92" t="s">
        <v>85</v>
      </c>
      <c r="D32" s="69"/>
      <c r="E32" s="69"/>
      <c r="F32" s="69"/>
      <c r="G32" s="93"/>
      <c r="H32" s="93"/>
      <c r="I32" s="69"/>
      <c r="J32" s="117"/>
    </row>
    <row r="33" ht="4.5" customHeight="1" spans="1:10">
      <c r="A33" s="90"/>
      <c r="B33" s="76"/>
      <c r="C33" s="79"/>
      <c r="D33" s="80"/>
      <c r="E33" s="79"/>
      <c r="F33" s="79"/>
      <c r="G33" s="79"/>
      <c r="H33" s="79"/>
      <c r="I33" s="79"/>
      <c r="J33" s="124"/>
    </row>
    <row r="34" ht="12.75" customHeight="1" spans="1:10">
      <c r="A34" s="94"/>
      <c r="B34" s="76"/>
      <c r="C34" s="95" t="s">
        <v>86</v>
      </c>
      <c r="D34" s="96" t="s">
        <v>87</v>
      </c>
      <c r="E34" s="97" t="s">
        <v>88</v>
      </c>
      <c r="F34" s="97" t="s">
        <v>89</v>
      </c>
      <c r="G34" s="97" t="s">
        <v>90</v>
      </c>
      <c r="H34" s="97"/>
      <c r="I34" s="97" t="s">
        <v>91</v>
      </c>
      <c r="J34" s="136"/>
    </row>
    <row r="35" ht="18" customHeight="1" spans="1:10">
      <c r="A35" s="98">
        <f>$I$15</f>
        <v>0</v>
      </c>
      <c r="B35" s="76"/>
      <c r="C35" s="99" t="str">
        <f>CONCATENATE(TEXT(Parámetros!C18,"0")," A ",TEXT(Parámetros!F18,"0")," BPC")</f>
        <v>0 A 7 BPC</v>
      </c>
      <c r="D35" s="100">
        <f>+Parámetros!C18*Parámetros!$I$9</f>
        <v>0</v>
      </c>
      <c r="E35" s="100">
        <f>+Parámetros!F18*Parámetros!$I$9</f>
        <v>43239</v>
      </c>
      <c r="F35" s="100">
        <f t="shared" ref="F35:F41" si="0">MIN(A35,(E35-D35))</f>
        <v>0</v>
      </c>
      <c r="G35" s="101">
        <f>Parámetros!I18</f>
        <v>0</v>
      </c>
      <c r="H35" s="101"/>
      <c r="I35" s="100">
        <f t="shared" ref="I35:I42" si="1">F35*G35</f>
        <v>0</v>
      </c>
      <c r="J35" s="137"/>
    </row>
    <row r="36" ht="12.75" spans="1:10">
      <c r="A36" s="94">
        <f t="shared" ref="A36:A42" si="2">IF(A35&gt;(E35-D35),A35-(E35-D35),0)</f>
        <v>0</v>
      </c>
      <c r="B36" s="76"/>
      <c r="C36" s="99" t="str">
        <f>CONCATENATE(TEXT(Parámetros!C19,"0")," A ",TEXT(Parámetros!F19,"0")," BPC")</f>
        <v>7 A 10 BPC</v>
      </c>
      <c r="D36" s="100">
        <f>+Parámetros!C19*Parámetros!$I$9</f>
        <v>43239</v>
      </c>
      <c r="E36" s="100">
        <f>+Parámetros!F19*Parámetros!$I$9</f>
        <v>61770</v>
      </c>
      <c r="F36" s="100">
        <f t="shared" si="0"/>
        <v>0</v>
      </c>
      <c r="G36" s="101">
        <f>Parámetros!I19</f>
        <v>0.1</v>
      </c>
      <c r="H36" s="101"/>
      <c r="I36" s="100">
        <f t="shared" si="1"/>
        <v>0</v>
      </c>
      <c r="J36" s="137"/>
    </row>
    <row r="37" ht="12.75" spans="1:10">
      <c r="A37" s="94">
        <f t="shared" si="2"/>
        <v>0</v>
      </c>
      <c r="B37" s="76"/>
      <c r="C37" s="99" t="str">
        <f>CONCATENATE(TEXT(Parámetros!C20,"0")," A ",TEXT(Parámetros!F20,"0")," BPC")</f>
        <v>10 A 15 BPC</v>
      </c>
      <c r="D37" s="100">
        <f>+Parámetros!C20*Parámetros!$I$9</f>
        <v>61770</v>
      </c>
      <c r="E37" s="100">
        <f>+Parámetros!F20*Parámetros!$I$9</f>
        <v>92655</v>
      </c>
      <c r="F37" s="100">
        <f t="shared" si="0"/>
        <v>0</v>
      </c>
      <c r="G37" s="101">
        <f>Parámetros!I20</f>
        <v>0.15</v>
      </c>
      <c r="H37" s="101"/>
      <c r="I37" s="100">
        <f t="shared" si="1"/>
        <v>0</v>
      </c>
      <c r="J37" s="137"/>
    </row>
    <row r="38" ht="12.75" spans="1:10">
      <c r="A38" s="94">
        <f t="shared" si="2"/>
        <v>0</v>
      </c>
      <c r="B38" s="76"/>
      <c r="C38" s="99" t="str">
        <f>CONCATENATE(TEXT(Parámetros!C21,"0")," A ",TEXT(Parámetros!F21,"0")," BPC")</f>
        <v>15 A 30 BPC</v>
      </c>
      <c r="D38" s="100">
        <f>+Parámetros!C21*Parámetros!$I$9</f>
        <v>92655</v>
      </c>
      <c r="E38" s="100">
        <f>+Parámetros!F21*Parámetros!$I$9</f>
        <v>185310</v>
      </c>
      <c r="F38" s="100">
        <f t="shared" si="0"/>
        <v>0</v>
      </c>
      <c r="G38" s="101">
        <f>Parámetros!I21</f>
        <v>0.24</v>
      </c>
      <c r="H38" s="101"/>
      <c r="I38" s="100">
        <f t="shared" si="1"/>
        <v>0</v>
      </c>
      <c r="J38" s="137"/>
    </row>
    <row r="39" ht="12.75" spans="1:10">
      <c r="A39" s="94">
        <f t="shared" si="2"/>
        <v>0</v>
      </c>
      <c r="B39" s="76"/>
      <c r="C39" s="99" t="str">
        <f>CONCATENATE(TEXT(Parámetros!C22,"0")," A ",TEXT(Parámetros!F22,"0")," BPC")</f>
        <v>30 A 50 BPC</v>
      </c>
      <c r="D39" s="100">
        <f>+Parámetros!C22*Parámetros!$I$9</f>
        <v>185310</v>
      </c>
      <c r="E39" s="100">
        <f>+Parámetros!F22*Parámetros!$I$9</f>
        <v>308850</v>
      </c>
      <c r="F39" s="100">
        <f t="shared" si="0"/>
        <v>0</v>
      </c>
      <c r="G39" s="101">
        <f>Parámetros!I22</f>
        <v>0.25</v>
      </c>
      <c r="H39" s="101"/>
      <c r="I39" s="100">
        <f t="shared" si="1"/>
        <v>0</v>
      </c>
      <c r="J39" s="137"/>
    </row>
    <row r="40" ht="12.75" spans="1:10">
      <c r="A40" s="94">
        <f t="shared" si="2"/>
        <v>0</v>
      </c>
      <c r="B40" s="76"/>
      <c r="C40" s="99" t="str">
        <f>CONCATENATE(TEXT(Parámetros!C23,"0")," A ",TEXT(Parámetros!F23,"0")," BPC")</f>
        <v>50 A 75 BPC</v>
      </c>
      <c r="D40" s="100">
        <f>+Parámetros!C23*Parámetros!$I$9</f>
        <v>308850</v>
      </c>
      <c r="E40" s="100">
        <f>+Parámetros!F23*Parámetros!$I$9</f>
        <v>463275</v>
      </c>
      <c r="F40" s="100">
        <f t="shared" si="0"/>
        <v>0</v>
      </c>
      <c r="G40" s="101">
        <f>Parámetros!I23</f>
        <v>0.27</v>
      </c>
      <c r="H40" s="101"/>
      <c r="I40" s="100">
        <f t="shared" si="1"/>
        <v>0</v>
      </c>
      <c r="J40" s="137"/>
    </row>
    <row r="41" ht="12.75" spans="1:10">
      <c r="A41" s="94">
        <f t="shared" si="2"/>
        <v>0</v>
      </c>
      <c r="B41" s="76"/>
      <c r="C41" s="99" t="str">
        <f>CONCATENATE(TEXT(Parámetros!C24,"0")," A ",TEXT(Parámetros!F24,"0")," BPC")</f>
        <v>75 A 115 BPC</v>
      </c>
      <c r="D41" s="100">
        <f>+Parámetros!C24*Parámetros!$I$9</f>
        <v>463275</v>
      </c>
      <c r="E41" s="100">
        <f>+Parámetros!F24*Parámetros!$I$9</f>
        <v>710355</v>
      </c>
      <c r="F41" s="100">
        <f t="shared" si="0"/>
        <v>0</v>
      </c>
      <c r="G41" s="101">
        <f>Parámetros!I24</f>
        <v>0.31</v>
      </c>
      <c r="H41" s="101"/>
      <c r="I41" s="100">
        <f t="shared" si="1"/>
        <v>0</v>
      </c>
      <c r="J41" s="137"/>
    </row>
    <row r="42" ht="12.75" spans="1:10">
      <c r="A42" s="94">
        <f t="shared" si="2"/>
        <v>0</v>
      </c>
      <c r="B42" s="76"/>
      <c r="C42" s="99" t="str">
        <f>CONCATENATE("+ DE ",TEXT(Parámetros!C25,"0")," BPC")</f>
        <v>+ DE 115 BPC</v>
      </c>
      <c r="D42" s="100">
        <f>+Parámetros!C25*Parámetros!$I$9</f>
        <v>710355</v>
      </c>
      <c r="E42" s="102"/>
      <c r="F42" s="100">
        <f>A42</f>
        <v>0</v>
      </c>
      <c r="G42" s="101">
        <f>Parámetros!I25</f>
        <v>0.36</v>
      </c>
      <c r="H42" s="101"/>
      <c r="I42" s="100">
        <f t="shared" si="1"/>
        <v>0</v>
      </c>
      <c r="J42" s="137"/>
    </row>
    <row r="43" ht="13.5" customHeight="1" spans="1:10">
      <c r="A43" s="94"/>
      <c r="B43" s="76"/>
      <c r="C43" s="79"/>
      <c r="D43" s="80"/>
      <c r="E43" s="103"/>
      <c r="F43" s="100">
        <f>SUM(F35:F42)</f>
        <v>0</v>
      </c>
      <c r="G43" s="104"/>
      <c r="H43" s="104"/>
      <c r="I43" s="138">
        <f>SUM(I35:I42)</f>
        <v>0</v>
      </c>
      <c r="J43" s="139"/>
    </row>
    <row r="44" ht="14.25" hidden="1" spans="1:10">
      <c r="A44" s="94"/>
      <c r="B44" s="76"/>
      <c r="C44" s="79"/>
      <c r="D44" s="80"/>
      <c r="E44" s="103"/>
      <c r="F44" s="100"/>
      <c r="G44" s="104"/>
      <c r="H44" s="104"/>
      <c r="I44" s="138"/>
      <c r="J44" s="139"/>
    </row>
    <row r="45" ht="12.75" spans="1:10">
      <c r="A45" s="94"/>
      <c r="B45" s="76"/>
      <c r="C45" s="95" t="s">
        <v>86</v>
      </c>
      <c r="D45" s="105"/>
      <c r="E45" s="106" t="s">
        <v>92</v>
      </c>
      <c r="F45" s="107" t="s">
        <v>93</v>
      </c>
      <c r="G45" s="97" t="s">
        <v>90</v>
      </c>
      <c r="H45" s="97"/>
      <c r="I45" s="107" t="s">
        <v>94</v>
      </c>
      <c r="J45" s="140"/>
    </row>
    <row r="46" ht="17.25" customHeight="1" spans="1:10">
      <c r="A46" s="94">
        <f>I25</f>
        <v>0</v>
      </c>
      <c r="B46" s="76"/>
      <c r="C46" s="99" t="str">
        <f>CONCATENATE(TEXT(Parámetros!F30,"0")," BPC")</f>
        <v>15 BPC</v>
      </c>
      <c r="D46" s="108">
        <f>'Ingresos y Deducciones'!K35-'Ingresos y Deducciones'!K33-'Ingresos y Deducciones'!K31</f>
        <v>0</v>
      </c>
      <c r="E46" s="108"/>
      <c r="F46" s="100">
        <f>+I25</f>
        <v>0</v>
      </c>
      <c r="G46" s="101">
        <f>IF(D46&gt;Parámetros!H31,Parámetros!I31,Parámetros!I30)</f>
        <v>0.14</v>
      </c>
      <c r="H46" s="101"/>
      <c r="I46" s="100">
        <f>F46*G46</f>
        <v>0</v>
      </c>
      <c r="J46" s="137"/>
    </row>
    <row r="47" ht="12.75" customHeight="1" spans="1:10">
      <c r="A47" s="94"/>
      <c r="B47" s="76"/>
      <c r="C47" s="79"/>
      <c r="D47" s="102"/>
      <c r="E47" s="103"/>
      <c r="F47" s="100"/>
      <c r="G47" s="104"/>
      <c r="H47" s="104"/>
      <c r="I47" s="138">
        <f>SUM(I46:I46)</f>
        <v>0</v>
      </c>
      <c r="J47" s="139"/>
    </row>
    <row r="48" ht="12.75" hidden="1" customHeight="1" spans="1:10">
      <c r="A48" s="109"/>
      <c r="B48" s="76"/>
      <c r="C48" s="79"/>
      <c r="D48" s="79"/>
      <c r="E48" s="80"/>
      <c r="F48" s="79"/>
      <c r="G48" s="79"/>
      <c r="H48" s="79"/>
      <c r="I48" s="79"/>
      <c r="J48" s="124"/>
    </row>
    <row r="49" ht="12.75" customHeight="1" spans="1:10">
      <c r="A49" s="109"/>
      <c r="B49" s="91"/>
      <c r="C49" s="110"/>
      <c r="D49" s="110"/>
      <c r="E49" s="111"/>
      <c r="F49" s="110"/>
      <c r="G49" s="110"/>
      <c r="H49" s="110"/>
      <c r="I49" s="110"/>
      <c r="J49" s="141"/>
    </row>
    <row r="50" ht="15.75" customHeight="1" spans="1:10">
      <c r="A50" s="109"/>
      <c r="B50" s="76"/>
      <c r="C50" s="112" t="s">
        <v>83</v>
      </c>
      <c r="D50" s="87"/>
      <c r="E50" s="87"/>
      <c r="F50" s="87"/>
      <c r="G50" s="79"/>
      <c r="H50" s="79"/>
      <c r="I50" s="142">
        <f>IF((I43-I47)&gt;0,(I43-I47),0)</f>
        <v>0</v>
      </c>
      <c r="J50" s="143"/>
    </row>
    <row r="51" ht="8.45" customHeight="1" spans="1:10">
      <c r="A51" s="109"/>
      <c r="B51" s="76"/>
      <c r="C51" s="112"/>
      <c r="D51" s="87"/>
      <c r="E51" s="87"/>
      <c r="F51" s="87"/>
      <c r="G51" s="89"/>
      <c r="H51" s="89"/>
      <c r="I51" s="144"/>
      <c r="J51" s="145"/>
    </row>
    <row r="52" ht="15" customHeight="1" spans="1:10">
      <c r="A52" s="109"/>
      <c r="B52" s="76"/>
      <c r="C52" s="112" t="s">
        <v>95</v>
      </c>
      <c r="D52" s="87"/>
      <c r="E52" s="87"/>
      <c r="F52" s="87"/>
      <c r="G52" s="79"/>
      <c r="H52" s="79"/>
      <c r="I52" s="142" t="str">
        <f>IF('Ingresos y Deducciones'!H16="No","No corresponde",IF(AND('Ingresos y Deducciones'!H16="Si",SUM(I10:I11)&lt;=Parámetros!I14),0,I50))</f>
        <v>No corresponde</v>
      </c>
      <c r="J52" s="143"/>
    </row>
    <row r="53" ht="9" customHeight="1" spans="1:10">
      <c r="A53" s="109"/>
      <c r="B53" s="76"/>
      <c r="C53" s="112"/>
      <c r="D53" s="87"/>
      <c r="E53" s="87"/>
      <c r="F53" s="87"/>
      <c r="G53" s="89"/>
      <c r="H53" s="89"/>
      <c r="I53" s="144"/>
      <c r="J53" s="145"/>
    </row>
    <row r="54" ht="14.25" customHeight="1" spans="1:10">
      <c r="A54" s="109"/>
      <c r="B54" s="76"/>
      <c r="C54" s="112" t="s">
        <v>96</v>
      </c>
      <c r="D54" s="87"/>
      <c r="E54" s="87"/>
      <c r="F54" s="87"/>
      <c r="G54" s="79"/>
      <c r="H54" s="79"/>
      <c r="I54" s="146" t="str">
        <f>+IF('Ingresos y Deducciones'!H12="No","-",I50*0.95)</f>
        <v>-</v>
      </c>
      <c r="J54" s="147"/>
    </row>
    <row r="55" ht="12.75" customHeight="1" spans="1:10">
      <c r="A55" s="109"/>
      <c r="B55" s="113"/>
      <c r="C55" s="114"/>
      <c r="D55" s="115"/>
      <c r="E55" s="115"/>
      <c r="F55" s="115"/>
      <c r="G55" s="116"/>
      <c r="H55" s="116"/>
      <c r="I55" s="148"/>
      <c r="J55" s="149"/>
    </row>
    <row r="56" ht="12.75" customHeight="1" spans="1:10">
      <c r="A56" s="65"/>
      <c r="B56" s="76"/>
      <c r="C56" s="79"/>
      <c r="D56" s="79"/>
      <c r="E56" s="80"/>
      <c r="F56" s="79"/>
      <c r="G56" s="79"/>
      <c r="H56" s="79"/>
      <c r="I56" s="79"/>
      <c r="J56" s="124"/>
    </row>
    <row r="57" ht="12.75" hidden="1" customHeight="1" spans="1:10">
      <c r="A57" s="65"/>
      <c r="B57" s="76"/>
      <c r="C57" s="79"/>
      <c r="D57" s="79"/>
      <c r="E57" s="80"/>
      <c r="F57" s="79"/>
      <c r="G57" s="79"/>
      <c r="H57" s="79"/>
      <c r="I57" s="79"/>
      <c r="J57" s="124"/>
    </row>
    <row r="58" ht="12.75" hidden="1" customHeight="1" spans="1:10">
      <c r="A58" s="65"/>
      <c r="B58" s="76"/>
      <c r="C58" s="79"/>
      <c r="D58" s="79"/>
      <c r="E58" s="80"/>
      <c r="F58" s="79"/>
      <c r="G58" s="79"/>
      <c r="H58" s="79"/>
      <c r="I58" s="79"/>
      <c r="J58" s="124"/>
    </row>
    <row r="59" ht="1.5" hidden="1" customHeight="1" spans="1:10">
      <c r="A59" s="65"/>
      <c r="B59" s="76"/>
      <c r="C59" s="79"/>
      <c r="D59" s="79"/>
      <c r="E59" s="80"/>
      <c r="F59" s="79"/>
      <c r="G59" s="79"/>
      <c r="H59" s="79"/>
      <c r="I59" s="79"/>
      <c r="J59" s="124"/>
    </row>
    <row r="60" ht="12.75" hidden="1" customHeight="1" spans="1:10">
      <c r="A60" s="65"/>
      <c r="B60" s="76"/>
      <c r="C60" s="79"/>
      <c r="D60" s="79"/>
      <c r="E60" s="80"/>
      <c r="F60" s="79"/>
      <c r="G60" s="79"/>
      <c r="H60" s="79"/>
      <c r="I60" s="79"/>
      <c r="J60" s="124"/>
    </row>
    <row r="61" ht="17.25" hidden="1" customHeight="1" spans="1:10">
      <c r="A61" s="65"/>
      <c r="B61" s="76"/>
      <c r="C61" s="79"/>
      <c r="D61" s="79"/>
      <c r="E61" s="80"/>
      <c r="F61" s="79"/>
      <c r="G61" s="79"/>
      <c r="H61" s="79"/>
      <c r="I61" s="79"/>
      <c r="J61" s="124"/>
    </row>
    <row r="62" ht="12.75" hidden="1" customHeight="1" spans="1:10">
      <c r="A62" s="65"/>
      <c r="B62" s="76"/>
      <c r="C62" s="79"/>
      <c r="D62" s="79"/>
      <c r="E62" s="80"/>
      <c r="F62" s="79"/>
      <c r="G62" s="79"/>
      <c r="H62" s="79"/>
      <c r="I62" s="79"/>
      <c r="J62" s="124"/>
    </row>
    <row r="63" ht="12.75" hidden="1" customHeight="1" spans="1:10">
      <c r="A63" s="65"/>
      <c r="B63" s="76"/>
      <c r="C63" s="79"/>
      <c r="D63" s="79"/>
      <c r="E63" s="80"/>
      <c r="F63" s="79"/>
      <c r="G63" s="79"/>
      <c r="H63" s="79"/>
      <c r="I63" s="79"/>
      <c r="J63" s="124"/>
    </row>
    <row r="64" ht="12.75" hidden="1" customHeight="1" spans="1:10">
      <c r="A64" s="65"/>
      <c r="B64" s="76"/>
      <c r="C64" s="79"/>
      <c r="D64" s="79"/>
      <c r="E64" s="80"/>
      <c r="F64" s="79"/>
      <c r="G64" s="79"/>
      <c r="H64" s="79"/>
      <c r="I64" s="79"/>
      <c r="J64" s="124"/>
    </row>
    <row r="65" ht="12.75" hidden="1" customHeight="1" spans="1:10">
      <c r="A65" s="65"/>
      <c r="B65" s="76"/>
      <c r="C65" s="79"/>
      <c r="D65" s="79"/>
      <c r="E65" s="80"/>
      <c r="F65" s="79"/>
      <c r="G65" s="79"/>
      <c r="H65" s="79"/>
      <c r="I65" s="79"/>
      <c r="J65" s="124"/>
    </row>
    <row r="66" ht="12.75" hidden="1" customHeight="1" spans="1:10">
      <c r="A66" s="65"/>
      <c r="B66" s="76"/>
      <c r="C66" s="79"/>
      <c r="D66" s="79"/>
      <c r="E66" s="80"/>
      <c r="F66" s="79"/>
      <c r="G66" s="79"/>
      <c r="H66" s="79"/>
      <c r="I66" s="79"/>
      <c r="J66" s="124"/>
    </row>
    <row r="67" ht="12.75" hidden="1" customHeight="1" spans="1:10">
      <c r="A67" s="65"/>
      <c r="B67" s="76"/>
      <c r="C67" s="79"/>
      <c r="D67" s="79"/>
      <c r="E67" s="80"/>
      <c r="F67" s="79"/>
      <c r="G67" s="79"/>
      <c r="H67" s="79"/>
      <c r="I67" s="79"/>
      <c r="J67" s="124"/>
    </row>
    <row r="68" ht="12.75" hidden="1" customHeight="1" spans="1:10">
      <c r="A68" s="65"/>
      <c r="B68" s="76"/>
      <c r="C68" s="79"/>
      <c r="D68" s="79"/>
      <c r="E68" s="80"/>
      <c r="F68" s="79"/>
      <c r="G68" s="79"/>
      <c r="H68" s="79"/>
      <c r="I68" s="79"/>
      <c r="J68" s="124"/>
    </row>
    <row r="69" ht="11.25" hidden="1" customHeight="1" spans="1:10">
      <c r="A69" s="65"/>
      <c r="B69" s="76"/>
      <c r="C69" s="79"/>
      <c r="D69" s="79"/>
      <c r="E69" s="80"/>
      <c r="F69" s="79"/>
      <c r="G69" s="79"/>
      <c r="H69" s="79"/>
      <c r="I69" s="79"/>
      <c r="J69" s="124"/>
    </row>
    <row r="70" ht="12.75" hidden="1" customHeight="1" spans="1:10">
      <c r="A70" s="65"/>
      <c r="B70" s="76"/>
      <c r="C70" s="79"/>
      <c r="D70" s="79"/>
      <c r="E70" s="80"/>
      <c r="F70" s="79"/>
      <c r="G70" s="79"/>
      <c r="H70" s="79"/>
      <c r="I70" s="79"/>
      <c r="J70" s="124"/>
    </row>
    <row r="71" ht="12.75" hidden="1" customHeight="1" spans="1:10">
      <c r="A71" s="65"/>
      <c r="B71" s="76"/>
      <c r="C71" s="79"/>
      <c r="D71" s="79"/>
      <c r="E71" s="80"/>
      <c r="F71" s="79"/>
      <c r="G71" s="79"/>
      <c r="H71" s="79"/>
      <c r="I71" s="79"/>
      <c r="J71" s="124"/>
    </row>
    <row r="72" ht="12.75" hidden="1" customHeight="1" spans="1:10">
      <c r="A72" s="65"/>
      <c r="B72" s="76"/>
      <c r="C72" s="79"/>
      <c r="D72" s="79"/>
      <c r="E72" s="80"/>
      <c r="F72" s="79"/>
      <c r="G72" s="79"/>
      <c r="H72" s="79"/>
      <c r="I72" s="79"/>
      <c r="J72" s="124"/>
    </row>
    <row r="73" ht="12.75" hidden="1" customHeight="1" spans="1:10">
      <c r="A73" s="65"/>
      <c r="B73" s="76"/>
      <c r="C73" s="79"/>
      <c r="D73" s="79"/>
      <c r="E73" s="80"/>
      <c r="F73" s="79"/>
      <c r="G73" s="79"/>
      <c r="H73" s="79"/>
      <c r="I73" s="79"/>
      <c r="J73" s="124"/>
    </row>
    <row r="74" ht="12.75" hidden="1" customHeight="1" spans="1:10">
      <c r="A74" s="65"/>
      <c r="B74" s="76"/>
      <c r="C74" s="79"/>
      <c r="D74" s="79"/>
      <c r="E74" s="80"/>
      <c r="F74" s="79"/>
      <c r="G74" s="79"/>
      <c r="H74" s="79"/>
      <c r="I74" s="79"/>
      <c r="J74" s="124"/>
    </row>
    <row r="75" ht="12.75" hidden="1" customHeight="1" spans="1:10">
      <c r="A75" s="65"/>
      <c r="B75" s="76"/>
      <c r="C75" s="79"/>
      <c r="D75" s="79"/>
      <c r="E75" s="80"/>
      <c r="F75" s="79"/>
      <c r="G75" s="79"/>
      <c r="H75" s="79"/>
      <c r="I75" s="79"/>
      <c r="J75" s="124"/>
    </row>
    <row r="76" ht="12.75" hidden="1" customHeight="1" spans="1:10">
      <c r="A76" s="65"/>
      <c r="B76" s="76"/>
      <c r="C76" s="79"/>
      <c r="D76" s="79"/>
      <c r="E76" s="80"/>
      <c r="F76" s="79"/>
      <c r="G76" s="79"/>
      <c r="H76" s="79"/>
      <c r="I76" s="79"/>
      <c r="J76" s="124"/>
    </row>
    <row r="77" ht="12.75" hidden="1" customHeight="1" spans="1:10">
      <c r="A77" s="65"/>
      <c r="B77" s="76"/>
      <c r="C77" s="79"/>
      <c r="D77" s="79"/>
      <c r="E77" s="80"/>
      <c r="F77" s="79"/>
      <c r="G77" s="79"/>
      <c r="H77" s="79"/>
      <c r="I77" s="79"/>
      <c r="J77" s="124"/>
    </row>
    <row r="78" ht="12.75" hidden="1" customHeight="1" spans="1:10">
      <c r="A78" s="65"/>
      <c r="B78" s="76"/>
      <c r="C78" s="79"/>
      <c r="D78" s="79"/>
      <c r="E78" s="80"/>
      <c r="F78" s="79"/>
      <c r="G78" s="79"/>
      <c r="H78" s="79"/>
      <c r="I78" s="79"/>
      <c r="J78" s="124"/>
    </row>
    <row r="79" ht="12.75" hidden="1" customHeight="1" spans="1:10">
      <c r="A79" s="65"/>
      <c r="B79" s="76"/>
      <c r="C79" s="79"/>
      <c r="D79" s="79"/>
      <c r="E79" s="80"/>
      <c r="F79" s="79"/>
      <c r="G79" s="79"/>
      <c r="H79" s="79"/>
      <c r="I79" s="79"/>
      <c r="J79" s="124"/>
    </row>
    <row r="80" ht="12.75" hidden="1" customHeight="1" spans="1:10">
      <c r="A80" s="65"/>
      <c r="B80" s="76"/>
      <c r="C80" s="79"/>
      <c r="D80" s="79"/>
      <c r="E80" s="80"/>
      <c r="F80" s="79"/>
      <c r="G80" s="79"/>
      <c r="H80" s="79"/>
      <c r="I80" s="79"/>
      <c r="J80" s="124"/>
    </row>
    <row r="81" ht="12.75" hidden="1" customHeight="1" spans="1:10">
      <c r="A81" s="65"/>
      <c r="B81" s="76"/>
      <c r="C81" s="79"/>
      <c r="D81" s="79"/>
      <c r="E81" s="80"/>
      <c r="F81" s="79"/>
      <c r="G81" s="79"/>
      <c r="H81" s="79"/>
      <c r="I81" s="79"/>
      <c r="J81" s="124"/>
    </row>
    <row r="82" ht="12.75" customHeight="1" spans="1:10">
      <c r="A82" s="65"/>
      <c r="B82" s="113"/>
      <c r="C82" s="116"/>
      <c r="D82" s="116"/>
      <c r="E82" s="150"/>
      <c r="F82" s="116"/>
      <c r="G82" s="116"/>
      <c r="H82" s="116"/>
      <c r="I82" s="151" t="s">
        <v>63</v>
      </c>
      <c r="J82" s="152"/>
    </row>
  </sheetData>
  <sheetProtection algorithmName="SHA-512" hashValue="zNbZvbZUAHI+i4x5yTOsAjPLYMuwI5ym09m3Xj9Sp/iZIcsCLV1BNF8PtVj7qoDp4hXMIPeEBUY38mvj1AU7eQ==" saltValue="aqLst03iConD7jW+59WkBA==" spinCount="100000" sheet="1" objects="1" scenarios="1"/>
  <protectedRanges>
    <protectedRange sqref="D5;F5;G5:L5" name="Rango1"/>
  </protectedRanges>
  <mergeCells count="2">
    <mergeCell ref="K5:L5"/>
    <mergeCell ref="D46:E46"/>
  </mergeCells>
  <pageMargins left="0.393700787401575" right="0.393700787401575" top="0.984251968503937" bottom="0.94488188976378" header="0" footer="0.708661417322835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Hoja3">
    <pageSetUpPr fitToPage="1"/>
  </sheetPr>
  <dimension ref="B1:L34"/>
  <sheetViews>
    <sheetView showGridLines="0" showRowColHeaders="0" zoomScale="115" zoomScaleNormal="115" workbookViewId="0">
      <pane xSplit="1" ySplit="6" topLeftCell="B7" activePane="bottomRight" state="frozen"/>
      <selection/>
      <selection pane="topRight"/>
      <selection pane="bottomLeft"/>
      <selection pane="bottomRight" activeCell="I14" sqref="I14"/>
    </sheetView>
  </sheetViews>
  <sheetFormatPr defaultColWidth="11.4285714285714" defaultRowHeight="0" customHeight="1" zeroHeight="1"/>
  <cols>
    <col min="1" max="1" width="6.14285714285714" style="1" customWidth="1"/>
    <col min="2" max="2" width="6.14285714285714" style="2" customWidth="1"/>
    <col min="3" max="3" width="8.71428571428571" style="2" customWidth="1"/>
    <col min="4" max="4" width="16.5714285714286" style="2" customWidth="1"/>
    <col min="5" max="5" width="14.8571428571429" style="2" customWidth="1"/>
    <col min="6" max="6" width="11.5714285714286" style="2" customWidth="1"/>
    <col min="7" max="7" width="12.8571428571429" style="2" customWidth="1"/>
    <col min="8" max="8" width="11.5714285714286" style="2" customWidth="1"/>
    <col min="9" max="9" width="10.2857142857143" style="2" customWidth="1"/>
    <col min="10" max="10" width="6.42857142857143" style="2" customWidth="1"/>
    <col min="11" max="11" width="2.71428571428571" style="2" customWidth="1"/>
    <col min="12" max="16384" width="11.4285714285714" style="1"/>
  </cols>
  <sheetData>
    <row r="1" ht="14.25" customHeight="1" spans="2:11"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2:11">
      <c r="B2" s="3"/>
      <c r="C2" s="4"/>
      <c r="D2" s="4"/>
      <c r="E2" s="4"/>
      <c r="F2" s="4"/>
      <c r="G2" s="4"/>
      <c r="H2" s="4"/>
      <c r="I2" s="4"/>
      <c r="J2" s="4"/>
      <c r="K2" s="39"/>
    </row>
    <row r="3" ht="16.5" customHeight="1" spans="2:12">
      <c r="B3" s="5"/>
      <c r="D3" s="236"/>
      <c r="E3" s="236" t="s">
        <v>97</v>
      </c>
      <c r="G3" s="236"/>
      <c r="H3" s="236"/>
      <c r="I3" s="236"/>
      <c r="J3" s="236"/>
      <c r="K3" s="237"/>
      <c r="L3" s="41"/>
    </row>
    <row r="4" ht="19.5" customHeight="1" spans="2:12">
      <c r="B4" s="5"/>
      <c r="C4" s="7" t="s">
        <v>98</v>
      </c>
      <c r="D4" s="7"/>
      <c r="E4" s="7"/>
      <c r="F4" s="7"/>
      <c r="G4" s="7"/>
      <c r="H4" s="7"/>
      <c r="I4" s="7"/>
      <c r="J4" s="7"/>
      <c r="K4" s="42"/>
      <c r="L4" s="43"/>
    </row>
    <row r="5" ht="14.25" customHeight="1" spans="2:12">
      <c r="B5" s="5"/>
      <c r="C5" s="8" t="s">
        <v>99</v>
      </c>
      <c r="D5" s="8"/>
      <c r="E5" s="8"/>
      <c r="F5" s="8"/>
      <c r="G5" s="8"/>
      <c r="H5" s="8"/>
      <c r="I5" s="8"/>
      <c r="J5" s="8"/>
      <c r="K5" s="44"/>
      <c r="L5" s="41"/>
    </row>
    <row r="6" ht="14.25" customHeight="1" spans="2:12">
      <c r="B6" s="9"/>
      <c r="C6" s="10"/>
      <c r="D6" s="10"/>
      <c r="E6" s="10"/>
      <c r="F6" s="10"/>
      <c r="G6" s="10"/>
      <c r="H6" s="10"/>
      <c r="I6" s="10"/>
      <c r="J6" s="10"/>
      <c r="K6" s="45"/>
      <c r="L6" s="41"/>
    </row>
    <row r="7" ht="9" customHeight="1" spans="2:12">
      <c r="B7" s="5"/>
      <c r="C7" s="12"/>
      <c r="D7" s="13"/>
      <c r="E7" s="13"/>
      <c r="F7" s="13"/>
      <c r="G7" s="13"/>
      <c r="H7" s="13"/>
      <c r="I7" s="13"/>
      <c r="J7" s="13"/>
      <c r="K7" s="46"/>
      <c r="L7" s="41"/>
    </row>
    <row r="8" ht="20.25" customHeight="1" spans="2:11">
      <c r="B8" s="14"/>
      <c r="C8" s="15" t="s">
        <v>100</v>
      </c>
      <c r="D8" s="16"/>
      <c r="E8" s="16"/>
      <c r="F8" s="16"/>
      <c r="G8" s="16"/>
      <c r="H8" s="16"/>
      <c r="I8" s="16"/>
      <c r="J8" s="16"/>
      <c r="K8" s="47"/>
    </row>
    <row r="9" ht="12.75" spans="2:11">
      <c r="B9" s="14"/>
      <c r="C9" s="17" t="s">
        <v>101</v>
      </c>
      <c r="D9" s="17"/>
      <c r="E9" s="17"/>
      <c r="F9" s="17"/>
      <c r="G9" s="17"/>
      <c r="H9" s="17"/>
      <c r="I9" s="48">
        <v>6177</v>
      </c>
      <c r="J9" s="49"/>
      <c r="K9" s="47"/>
    </row>
    <row r="10" ht="12.75" spans="2:11">
      <c r="B10" s="14"/>
      <c r="C10" s="17" t="s">
        <v>75</v>
      </c>
      <c r="D10" s="17"/>
      <c r="E10" s="17"/>
      <c r="F10" s="17"/>
      <c r="G10" s="17"/>
      <c r="H10" s="17"/>
      <c r="I10" s="50">
        <v>0.15</v>
      </c>
      <c r="J10" s="16"/>
      <c r="K10" s="47"/>
    </row>
    <row r="11" ht="12.75" spans="2:11">
      <c r="B11" s="14"/>
      <c r="C11" s="17" t="s">
        <v>102</v>
      </c>
      <c r="D11" s="17"/>
      <c r="E11" s="17"/>
      <c r="F11" s="17"/>
      <c r="G11" s="17"/>
      <c r="H11" s="17"/>
      <c r="I11" s="51">
        <v>0.045</v>
      </c>
      <c r="J11" s="52"/>
      <c r="K11" s="47"/>
    </row>
    <row r="12" ht="12.75" spans="2:11">
      <c r="B12" s="14"/>
      <c r="C12" s="17" t="s">
        <v>103</v>
      </c>
      <c r="D12" s="17"/>
      <c r="E12" s="17"/>
      <c r="F12" s="17"/>
      <c r="G12" s="17"/>
      <c r="H12" s="17"/>
      <c r="I12" s="53">
        <v>0.001</v>
      </c>
      <c r="J12" s="52"/>
      <c r="K12" s="47"/>
    </row>
    <row r="13" ht="12.75" spans="2:11">
      <c r="B13" s="14"/>
      <c r="C13" s="17" t="s">
        <v>104</v>
      </c>
      <c r="D13" s="17"/>
      <c r="E13" s="17"/>
      <c r="F13" s="17"/>
      <c r="G13" s="17"/>
      <c r="H13" s="17"/>
      <c r="I13" s="48">
        <v>236309</v>
      </c>
      <c r="J13" s="52"/>
      <c r="K13" s="47"/>
    </row>
    <row r="14" ht="12.75" spans="2:11">
      <c r="B14" s="14"/>
      <c r="C14" s="17" t="s">
        <v>105</v>
      </c>
      <c r="D14" s="17"/>
      <c r="E14" s="17"/>
      <c r="F14" s="17"/>
      <c r="G14" s="17"/>
      <c r="H14" s="17"/>
      <c r="I14" s="48">
        <v>61400</v>
      </c>
      <c r="J14" s="16"/>
      <c r="K14" s="47"/>
    </row>
    <row r="15" ht="12.75" spans="2:11">
      <c r="B15" s="14"/>
      <c r="C15" s="16"/>
      <c r="D15" s="16"/>
      <c r="E15" s="16"/>
      <c r="F15" s="16"/>
      <c r="G15" s="16"/>
      <c r="H15" s="16"/>
      <c r="I15" s="54"/>
      <c r="J15" s="49"/>
      <c r="K15" s="47"/>
    </row>
    <row r="16" ht="13.5" spans="2:11">
      <c r="B16" s="14"/>
      <c r="C16" s="16" t="s">
        <v>106</v>
      </c>
      <c r="D16" s="16"/>
      <c r="E16" s="16"/>
      <c r="F16" s="16"/>
      <c r="G16" s="16"/>
      <c r="H16" s="16"/>
      <c r="I16" s="16"/>
      <c r="J16" s="49"/>
      <c r="K16" s="47"/>
    </row>
    <row r="17" ht="12.75" spans="2:11">
      <c r="B17" s="14"/>
      <c r="C17" s="18" t="s">
        <v>87</v>
      </c>
      <c r="D17" s="19"/>
      <c r="E17" s="19"/>
      <c r="F17" s="19" t="s">
        <v>107</v>
      </c>
      <c r="G17" s="19"/>
      <c r="H17" s="19"/>
      <c r="I17" s="55" t="s">
        <v>90</v>
      </c>
      <c r="J17" s="56"/>
      <c r="K17" s="47"/>
    </row>
    <row r="18" ht="12.75" spans="2:11">
      <c r="B18" s="14"/>
      <c r="C18" s="20">
        <v>0</v>
      </c>
      <c r="D18" s="21" t="s">
        <v>108</v>
      </c>
      <c r="E18" s="22">
        <f t="shared" ref="E18:E25" si="0">C18*$I$9</f>
        <v>0</v>
      </c>
      <c r="F18" s="23">
        <f>84/12</f>
        <v>7</v>
      </c>
      <c r="G18" s="21" t="s">
        <v>108</v>
      </c>
      <c r="H18" s="22">
        <f t="shared" ref="H18:H24" si="1">F18*$I$9</f>
        <v>43239</v>
      </c>
      <c r="I18" s="57">
        <v>0</v>
      </c>
      <c r="J18" s="49"/>
      <c r="K18" s="47"/>
    </row>
    <row r="19" ht="12.75" spans="2:11">
      <c r="B19" s="14"/>
      <c r="C19" s="20">
        <f t="shared" ref="C19:C25" si="2">+F18</f>
        <v>7</v>
      </c>
      <c r="D19" s="21" t="s">
        <v>108</v>
      </c>
      <c r="E19" s="22">
        <f t="shared" si="0"/>
        <v>43239</v>
      </c>
      <c r="F19" s="23">
        <f>120/12</f>
        <v>10</v>
      </c>
      <c r="G19" s="21" t="s">
        <v>108</v>
      </c>
      <c r="H19" s="22">
        <f t="shared" si="1"/>
        <v>61770</v>
      </c>
      <c r="I19" s="57">
        <v>0.1</v>
      </c>
      <c r="J19" s="56" t="s">
        <v>109</v>
      </c>
      <c r="K19" s="47"/>
    </row>
    <row r="20" ht="12.75" spans="2:11">
      <c r="B20" s="14"/>
      <c r="C20" s="20">
        <f t="shared" si="2"/>
        <v>10</v>
      </c>
      <c r="D20" s="21" t="s">
        <v>108</v>
      </c>
      <c r="E20" s="22">
        <f t="shared" si="0"/>
        <v>61770</v>
      </c>
      <c r="F20" s="23">
        <f>180/12</f>
        <v>15</v>
      </c>
      <c r="G20" s="21" t="s">
        <v>108</v>
      </c>
      <c r="H20" s="22">
        <f t="shared" si="1"/>
        <v>92655</v>
      </c>
      <c r="I20" s="57">
        <v>0.15</v>
      </c>
      <c r="J20" s="49"/>
      <c r="K20" s="47"/>
    </row>
    <row r="21" ht="12.75" spans="2:11">
      <c r="B21" s="14"/>
      <c r="C21" s="20">
        <f t="shared" si="2"/>
        <v>15</v>
      </c>
      <c r="D21" s="21" t="s">
        <v>108</v>
      </c>
      <c r="E21" s="22">
        <f t="shared" si="0"/>
        <v>92655</v>
      </c>
      <c r="F21" s="23">
        <f>360/12</f>
        <v>30</v>
      </c>
      <c r="G21" s="21" t="s">
        <v>108</v>
      </c>
      <c r="H21" s="22">
        <f t="shared" si="1"/>
        <v>185310</v>
      </c>
      <c r="I21" s="57">
        <v>0.24</v>
      </c>
      <c r="J21" s="54"/>
      <c r="K21" s="47"/>
    </row>
    <row r="22" ht="12.75" spans="2:11">
      <c r="B22" s="14"/>
      <c r="C22" s="20">
        <v>30</v>
      </c>
      <c r="D22" s="21" t="s">
        <v>108</v>
      </c>
      <c r="E22" s="22">
        <f t="shared" si="0"/>
        <v>185310</v>
      </c>
      <c r="F22" s="23">
        <f>600/12</f>
        <v>50</v>
      </c>
      <c r="G22" s="21" t="s">
        <v>108</v>
      </c>
      <c r="H22" s="22">
        <f t="shared" si="1"/>
        <v>308850</v>
      </c>
      <c r="I22" s="57">
        <v>0.25</v>
      </c>
      <c r="J22" s="54"/>
      <c r="K22" s="47"/>
    </row>
    <row r="23" ht="12.75" spans="2:11">
      <c r="B23" s="14"/>
      <c r="C23" s="20">
        <v>50</v>
      </c>
      <c r="D23" s="21" t="s">
        <v>108</v>
      </c>
      <c r="E23" s="22">
        <f t="shared" si="0"/>
        <v>308850</v>
      </c>
      <c r="F23" s="23">
        <f>900/12</f>
        <v>75</v>
      </c>
      <c r="G23" s="21" t="s">
        <v>108</v>
      </c>
      <c r="H23" s="22">
        <f t="shared" si="1"/>
        <v>463275</v>
      </c>
      <c r="I23" s="57">
        <v>0.27</v>
      </c>
      <c r="J23" s="54"/>
      <c r="K23" s="47"/>
    </row>
    <row r="24" ht="12.75" spans="2:11">
      <c r="B24" s="14"/>
      <c r="C24" s="20">
        <f>+F23</f>
        <v>75</v>
      </c>
      <c r="D24" s="21" t="s">
        <v>108</v>
      </c>
      <c r="E24" s="22">
        <f t="shared" si="0"/>
        <v>463275</v>
      </c>
      <c r="F24" s="23">
        <f>1380/12</f>
        <v>115</v>
      </c>
      <c r="G24" s="21" t="s">
        <v>108</v>
      </c>
      <c r="H24" s="22">
        <f t="shared" si="1"/>
        <v>710355</v>
      </c>
      <c r="I24" s="57">
        <v>0.31</v>
      </c>
      <c r="J24" s="54"/>
      <c r="K24" s="47"/>
    </row>
    <row r="25" ht="13.5" spans="2:11">
      <c r="B25" s="14"/>
      <c r="C25" s="24">
        <f t="shared" si="2"/>
        <v>115</v>
      </c>
      <c r="D25" s="25" t="s">
        <v>108</v>
      </c>
      <c r="E25" s="26">
        <f t="shared" si="0"/>
        <v>710355</v>
      </c>
      <c r="F25" s="25"/>
      <c r="G25" s="25"/>
      <c r="H25" s="26"/>
      <c r="I25" s="58">
        <v>0.36</v>
      </c>
      <c r="J25" s="54"/>
      <c r="K25" s="47"/>
    </row>
    <row r="26" ht="7.5" customHeight="1" spans="2:11">
      <c r="B26" s="14"/>
      <c r="C26" s="16"/>
      <c r="D26" s="16"/>
      <c r="E26" s="16"/>
      <c r="F26" s="16"/>
      <c r="G26" s="16"/>
      <c r="H26" s="16"/>
      <c r="I26" s="16"/>
      <c r="J26" s="16"/>
      <c r="K26" s="47"/>
    </row>
    <row r="27" ht="7.5" customHeight="1" spans="2:11">
      <c r="B27" s="14"/>
      <c r="C27" s="16"/>
      <c r="D27" s="16"/>
      <c r="E27" s="16"/>
      <c r="F27" s="16"/>
      <c r="G27" s="16"/>
      <c r="H27" s="16"/>
      <c r="I27" s="16"/>
      <c r="J27" s="16"/>
      <c r="K27" s="47"/>
    </row>
    <row r="28" ht="13.5" spans="2:11">
      <c r="B28" s="14"/>
      <c r="C28" s="16" t="s">
        <v>110</v>
      </c>
      <c r="D28" s="16"/>
      <c r="E28" s="16"/>
      <c r="F28" s="16"/>
      <c r="G28" s="16"/>
      <c r="H28" s="16"/>
      <c r="I28" s="16"/>
      <c r="J28" s="54"/>
      <c r="K28" s="47"/>
    </row>
    <row r="29" ht="12.75" spans="2:11">
      <c r="B29" s="14"/>
      <c r="C29" s="27" t="s">
        <v>111</v>
      </c>
      <c r="D29" s="28"/>
      <c r="E29" s="28"/>
      <c r="F29" s="28"/>
      <c r="G29" s="28"/>
      <c r="H29" s="29"/>
      <c r="I29" s="55" t="s">
        <v>90</v>
      </c>
      <c r="J29" s="54"/>
      <c r="K29" s="47"/>
    </row>
    <row r="30" ht="12.75" spans="2:11">
      <c r="B30" s="14"/>
      <c r="C30" s="30" t="s">
        <v>112</v>
      </c>
      <c r="D30" s="21"/>
      <c r="E30" s="21"/>
      <c r="F30" s="21">
        <f>180/12</f>
        <v>15</v>
      </c>
      <c r="G30" s="22" t="s">
        <v>108</v>
      </c>
      <c r="H30" s="22">
        <f>+F30*I9</f>
        <v>92655</v>
      </c>
      <c r="I30" s="57">
        <v>0.14</v>
      </c>
      <c r="J30" s="54"/>
      <c r="K30" s="47"/>
    </row>
    <row r="31" ht="13.5" spans="2:11">
      <c r="B31" s="14"/>
      <c r="C31" s="31" t="s">
        <v>113</v>
      </c>
      <c r="D31" s="25"/>
      <c r="E31" s="25"/>
      <c r="F31" s="32">
        <v>15</v>
      </c>
      <c r="G31" s="26" t="str">
        <f>+G30</f>
        <v>BPC</v>
      </c>
      <c r="H31" s="26">
        <f>+H30</f>
        <v>92655</v>
      </c>
      <c r="I31" s="58">
        <v>0.08</v>
      </c>
      <c r="J31" s="54"/>
      <c r="K31" s="47"/>
    </row>
    <row r="32" ht="12.75" spans="2:11">
      <c r="B32" s="14"/>
      <c r="C32" s="33"/>
      <c r="D32" s="34"/>
      <c r="E32" s="35"/>
      <c r="F32" s="33"/>
      <c r="G32" s="34"/>
      <c r="H32" s="35"/>
      <c r="I32" s="59"/>
      <c r="J32" s="54"/>
      <c r="K32" s="47"/>
    </row>
    <row r="33" ht="12.75" spans="2:11">
      <c r="B33" s="14"/>
      <c r="C33" s="16"/>
      <c r="D33" s="16"/>
      <c r="E33" s="16"/>
      <c r="F33" s="16"/>
      <c r="G33" s="16"/>
      <c r="H33" s="16"/>
      <c r="I33" s="54"/>
      <c r="J33" s="54"/>
      <c r="K33" s="47"/>
    </row>
    <row r="34" ht="12.75" spans="2:11">
      <c r="B34" s="36"/>
      <c r="C34" s="37"/>
      <c r="D34" s="37"/>
      <c r="E34" s="37"/>
      <c r="F34" s="37"/>
      <c r="G34" s="37"/>
      <c r="H34" s="38"/>
      <c r="I34" s="38" t="s">
        <v>63</v>
      </c>
      <c r="J34" s="60"/>
      <c r="K34" s="61"/>
    </row>
  </sheetData>
  <sheetProtection algorithmName="SHA-512" hashValue="fEfSjJrVNuVeurtxGODQ4wFYo4jRCx3lM2R5WuBSz36gJT0m+y/5eG6cdgOoWfX1zm7F5JCwwivXQZHg6GXWig==" saltValue="eIwgY1ebus5R2XMoYR3MuQ==" spinCount="100000" sheet="1" selectLockedCells="1" objects="1" scenarios="1"/>
  <protectedRanges>
    <protectedRange sqref="B10:IV11;C23:I25;G22;D22:E22;F30:H30;D28:H29;D31:H65537;C28:C65537;I28:I65537;J12:IV65537;B12:B65537;C12:I13;C15:I21;A2:B9;G2:IV9;C2:F2;C4:F9;D3:E3" name="Rango1"/>
  </protectedRanges>
  <mergeCells count="6">
    <mergeCell ref="C4:K4"/>
    <mergeCell ref="C5:K5"/>
    <mergeCell ref="C17:E17"/>
    <mergeCell ref="F17:H17"/>
    <mergeCell ref="C30:E30"/>
    <mergeCell ref="C31:E31"/>
  </mergeCells>
  <pageMargins left="0.75" right="0.75" top="1" bottom="1" header="0" footer="0"/>
  <pageSetup paperSize="9" scale="86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79"/>
  <sheetViews>
    <sheetView showGridLines="0" topLeftCell="A31" workbookViewId="0">
      <selection activeCell="K72" sqref="K72"/>
    </sheetView>
  </sheetViews>
  <sheetFormatPr defaultColWidth="10.1428571428571" defaultRowHeight="12.75" zeroHeight="1"/>
  <cols>
    <col min="1" max="1" width="4" style="1" customWidth="1"/>
    <col min="2" max="2" width="6" style="153" customWidth="1"/>
    <col min="3" max="3" width="9.42857142857143" style="153" customWidth="1"/>
    <col min="4" max="4" width="14.8571428571429" style="153" customWidth="1"/>
    <col min="5" max="5" width="14.4285714285714" style="153" customWidth="1"/>
    <col min="6" max="6" width="12" style="153" customWidth="1"/>
    <col min="7" max="7" width="16.1428571428571" style="153" customWidth="1"/>
    <col min="8" max="8" width="20.2857142857143" style="153" customWidth="1"/>
    <col min="9" max="9" width="6.57142857142857" style="153" customWidth="1"/>
    <col min="10" max="10" width="3.71428571428571" style="153" customWidth="1"/>
    <col min="11" max="11" width="17" style="153" customWidth="1"/>
    <col min="12" max="12" width="4.85714285714286" style="153" customWidth="1"/>
    <col min="13" max="16384" width="10.1428571428571" style="1"/>
  </cols>
  <sheetData>
    <row r="1" ht="20.25" customHeight="1" spans="2:1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" customHeight="1" spans="2:12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88"/>
    </row>
    <row r="3" ht="17.25" customHeight="1" spans="2:12">
      <c r="B3" s="156" t="s">
        <v>7</v>
      </c>
      <c r="C3" s="157" t="s">
        <v>8</v>
      </c>
      <c r="D3" s="157"/>
      <c r="E3" s="157"/>
      <c r="F3" s="157"/>
      <c r="G3" s="157"/>
      <c r="H3" s="157"/>
      <c r="I3" s="157"/>
      <c r="J3" s="157"/>
      <c r="K3" s="157"/>
      <c r="L3" s="189"/>
    </row>
    <row r="4" ht="17.25" customHeight="1" spans="2:12">
      <c r="B4" s="158"/>
      <c r="C4" s="159" t="s">
        <v>114</v>
      </c>
      <c r="D4" s="159"/>
      <c r="E4" s="159"/>
      <c r="F4" s="159"/>
      <c r="G4" s="159"/>
      <c r="H4" s="159"/>
      <c r="I4" s="159"/>
      <c r="J4" s="159"/>
      <c r="K4" s="159"/>
      <c r="L4" s="190"/>
    </row>
    <row r="5" ht="17.25" customHeight="1" spans="2:12">
      <c r="B5" s="158"/>
      <c r="C5" s="160" t="s">
        <v>115</v>
      </c>
      <c r="D5" s="160"/>
      <c r="E5" s="160"/>
      <c r="F5" s="160"/>
      <c r="G5" s="160"/>
      <c r="H5" s="160"/>
      <c r="I5" s="160"/>
      <c r="J5" s="160"/>
      <c r="K5" s="160"/>
      <c r="L5" s="191"/>
    </row>
    <row r="6" ht="7.5" customHeight="1" spans="2:12">
      <c r="B6" s="161"/>
      <c r="C6" s="162"/>
      <c r="D6" s="162"/>
      <c r="E6" s="162"/>
      <c r="F6" s="162"/>
      <c r="G6" s="162"/>
      <c r="H6" s="162"/>
      <c r="I6" s="192"/>
      <c r="J6" s="192"/>
      <c r="K6" s="192"/>
      <c r="L6" s="193"/>
    </row>
    <row r="7" ht="15.75" customHeight="1" spans="2:12">
      <c r="B7" s="158"/>
      <c r="C7" s="163"/>
      <c r="D7" s="163"/>
      <c r="E7" s="163"/>
      <c r="F7" s="163" t="s">
        <v>116</v>
      </c>
      <c r="G7" s="163"/>
      <c r="H7" s="163"/>
      <c r="I7" s="194"/>
      <c r="J7" s="194"/>
      <c r="K7" s="194"/>
      <c r="L7" s="195"/>
    </row>
    <row r="8" ht="12" hidden="1" customHeight="1" spans="2:12">
      <c r="B8" s="164"/>
      <c r="C8" s="165"/>
      <c r="D8" s="165"/>
      <c r="E8" s="165"/>
      <c r="F8" s="165"/>
      <c r="G8" s="165"/>
      <c r="H8" s="165"/>
      <c r="I8" s="165"/>
      <c r="J8" s="165"/>
      <c r="K8" s="165"/>
      <c r="L8" s="196"/>
    </row>
    <row r="9" ht="14.25" customHeight="1" spans="2:12">
      <c r="B9" s="158"/>
      <c r="C9" s="166" t="s">
        <v>11</v>
      </c>
      <c r="D9" s="167"/>
      <c r="E9" s="167"/>
      <c r="F9" s="167"/>
      <c r="G9" s="167"/>
      <c r="H9" s="167"/>
      <c r="I9" s="167"/>
      <c r="J9" s="167"/>
      <c r="K9" s="197">
        <f>IF(H10="Si",1,2)</f>
        <v>1</v>
      </c>
      <c r="L9" s="198"/>
    </row>
    <row r="10" spans="2:12">
      <c r="B10" s="158"/>
      <c r="C10" s="167"/>
      <c r="D10" s="167"/>
      <c r="E10" s="166" t="s">
        <v>12</v>
      </c>
      <c r="F10" s="167"/>
      <c r="G10" s="167"/>
      <c r="H10" s="168" t="str">
        <f>+'Ingresos y Deducciones'!H10</f>
        <v>Si</v>
      </c>
      <c r="I10" s="197"/>
      <c r="J10" s="197"/>
      <c r="L10" s="198"/>
    </row>
    <row r="11" ht="2.25" customHeight="1" spans="2:12">
      <c r="B11" s="158"/>
      <c r="C11" s="167"/>
      <c r="D11" s="167"/>
      <c r="E11" s="166"/>
      <c r="F11" s="167"/>
      <c r="G11" s="167"/>
      <c r="H11" s="169"/>
      <c r="I11" s="167"/>
      <c r="J11" s="167"/>
      <c r="L11" s="198"/>
    </row>
    <row r="12" spans="2:12">
      <c r="B12" s="158"/>
      <c r="C12" s="166"/>
      <c r="D12" s="167"/>
      <c r="E12" s="166" t="s">
        <v>14</v>
      </c>
      <c r="F12" s="167"/>
      <c r="G12" s="167"/>
      <c r="H12" s="168" t="str">
        <f>+'Ingresos y Deducciones'!H12</f>
        <v>No</v>
      </c>
      <c r="I12" s="197"/>
      <c r="J12" s="197"/>
      <c r="L12" s="198"/>
    </row>
    <row r="13" ht="2.25" customHeight="1" spans="2:12">
      <c r="B13" s="158"/>
      <c r="C13" s="167"/>
      <c r="D13" s="167"/>
      <c r="E13" s="166"/>
      <c r="F13" s="167"/>
      <c r="G13" s="167"/>
      <c r="H13" s="169"/>
      <c r="I13" s="167"/>
      <c r="J13" s="167"/>
      <c r="L13" s="198"/>
    </row>
    <row r="14" spans="2:12">
      <c r="B14" s="158"/>
      <c r="C14" s="166"/>
      <c r="D14" s="167"/>
      <c r="E14" s="166" t="s">
        <v>16</v>
      </c>
      <c r="F14" s="167"/>
      <c r="G14" s="167"/>
      <c r="H14" s="168" t="str">
        <f>+'Ingresos y Deducciones'!H14</f>
        <v>Si</v>
      </c>
      <c r="I14" s="199"/>
      <c r="J14" s="197"/>
      <c r="L14" s="198"/>
    </row>
    <row r="15" ht="2.25" customHeight="1" spans="2:12">
      <c r="B15" s="158"/>
      <c r="C15" s="167"/>
      <c r="D15" s="167"/>
      <c r="E15" s="166"/>
      <c r="F15" s="167"/>
      <c r="G15" s="167"/>
      <c r="H15" s="169"/>
      <c r="I15" s="167"/>
      <c r="J15" s="167"/>
      <c r="L15" s="198"/>
    </row>
    <row r="16" spans="2:12">
      <c r="B16" s="158"/>
      <c r="C16" s="166"/>
      <c r="D16" s="170"/>
      <c r="E16" s="166" t="s">
        <v>17</v>
      </c>
      <c r="F16" s="171"/>
      <c r="G16" s="171"/>
      <c r="H16" s="168" t="str">
        <f>+'Ingresos y Deducciones'!H16</f>
        <v>No</v>
      </c>
      <c r="I16" s="199"/>
      <c r="J16" s="197"/>
      <c r="L16" s="198"/>
    </row>
    <row r="17" ht="11.25" customHeight="1" spans="2:12">
      <c r="B17" s="158"/>
      <c r="C17" s="167"/>
      <c r="D17" s="167"/>
      <c r="E17" s="167"/>
      <c r="F17" s="167"/>
      <c r="G17" s="167"/>
      <c r="H17" s="167"/>
      <c r="I17" s="167"/>
      <c r="J17" s="167"/>
      <c r="K17" s="197"/>
      <c r="L17" s="198"/>
    </row>
    <row r="18" hidden="1" customHeight="1" spans="2:12">
      <c r="B18" s="158"/>
      <c r="C18" s="167"/>
      <c r="D18" s="167"/>
      <c r="E18" s="167"/>
      <c r="F18" s="167"/>
      <c r="G18" s="167"/>
      <c r="H18" s="167"/>
      <c r="I18" s="167"/>
      <c r="J18" s="167"/>
      <c r="K18" s="167"/>
      <c r="L18" s="198"/>
    </row>
    <row r="19" hidden="1" customHeight="1" spans="2:12">
      <c r="B19" s="158"/>
      <c r="C19" s="167"/>
      <c r="D19" s="167"/>
      <c r="E19" s="167"/>
      <c r="F19" s="167"/>
      <c r="G19" s="167"/>
      <c r="H19" s="167"/>
      <c r="I19" s="167"/>
      <c r="J19" s="167"/>
      <c r="K19" s="167"/>
      <c r="L19" s="198"/>
    </row>
    <row r="20" hidden="1" customHeight="1" spans="2:12">
      <c r="B20" s="158"/>
      <c r="C20" s="167"/>
      <c r="D20" s="167"/>
      <c r="E20" s="167"/>
      <c r="F20" s="167"/>
      <c r="G20" s="167"/>
      <c r="H20" s="167"/>
      <c r="I20" s="167"/>
      <c r="J20" s="167"/>
      <c r="K20" s="167"/>
      <c r="L20" s="198"/>
    </row>
    <row r="21" hidden="1" customHeight="1" spans="2:12">
      <c r="B21" s="158"/>
      <c r="C21" s="167"/>
      <c r="D21" s="167"/>
      <c r="E21" s="167"/>
      <c r="F21" s="167"/>
      <c r="G21" s="167"/>
      <c r="H21" s="167"/>
      <c r="I21" s="167"/>
      <c r="J21" s="167"/>
      <c r="K21" s="167"/>
      <c r="L21" s="198"/>
    </row>
    <row r="22" ht="17.25" customHeight="1" spans="2:12">
      <c r="B22" s="158"/>
      <c r="C22" s="172" t="s">
        <v>18</v>
      </c>
      <c r="D22" s="167"/>
      <c r="E22" s="167"/>
      <c r="F22" s="167"/>
      <c r="G22" s="167"/>
      <c r="H22" s="167"/>
      <c r="I22" s="167"/>
      <c r="J22" s="200"/>
      <c r="K22" s="201"/>
      <c r="L22" s="198"/>
    </row>
    <row r="23" ht="14.25" customHeight="1" spans="2:12">
      <c r="B23" s="158"/>
      <c r="C23" s="173" t="s">
        <v>19</v>
      </c>
      <c r="D23" s="167"/>
      <c r="E23" s="167"/>
      <c r="F23" s="167"/>
      <c r="G23" s="167"/>
      <c r="H23" s="167"/>
      <c r="I23" s="167"/>
      <c r="J23" s="167"/>
      <c r="K23" s="167"/>
      <c r="L23" s="198"/>
    </row>
    <row r="24" ht="15" customHeight="1" spans="2:12">
      <c r="B24" s="158"/>
      <c r="C24" s="167"/>
      <c r="D24" s="167"/>
      <c r="E24" s="167"/>
      <c r="F24" s="167"/>
      <c r="G24" s="167"/>
      <c r="H24" s="167"/>
      <c r="I24" s="167"/>
      <c r="J24" s="167"/>
      <c r="K24" s="167"/>
      <c r="L24" s="198"/>
    </row>
    <row r="25" spans="2:12">
      <c r="B25" s="158"/>
      <c r="C25" s="174" t="s">
        <v>20</v>
      </c>
      <c r="D25" s="175" t="s">
        <v>21</v>
      </c>
      <c r="E25" s="175"/>
      <c r="F25" s="175"/>
      <c r="G25" s="175"/>
      <c r="H25" s="175"/>
      <c r="I25" s="175"/>
      <c r="J25" s="200" t="s">
        <v>22</v>
      </c>
      <c r="K25" s="202">
        <v>0</v>
      </c>
      <c r="L25" s="198"/>
    </row>
    <row r="26" ht="2.25" customHeight="1" spans="2:12">
      <c r="B26" s="158"/>
      <c r="C26" s="167"/>
      <c r="D26" s="167"/>
      <c r="E26" s="167"/>
      <c r="F26" s="167"/>
      <c r="G26" s="167"/>
      <c r="H26" s="167"/>
      <c r="I26" s="167"/>
      <c r="J26" s="167"/>
      <c r="K26" s="169"/>
      <c r="L26" s="198"/>
    </row>
    <row r="27" spans="2:12">
      <c r="B27" s="158"/>
      <c r="C27" s="176" t="s">
        <v>23</v>
      </c>
      <c r="D27" s="177" t="s">
        <v>24</v>
      </c>
      <c r="E27" s="177"/>
      <c r="F27" s="177"/>
      <c r="G27" s="177"/>
      <c r="H27" s="177"/>
      <c r="I27" s="177"/>
      <c r="J27" s="200" t="s">
        <v>22</v>
      </c>
      <c r="K27" s="202">
        <v>0</v>
      </c>
      <c r="L27" s="198"/>
    </row>
    <row r="28" ht="2.25" customHeight="1" spans="2:12">
      <c r="B28" s="158"/>
      <c r="C28" s="167"/>
      <c r="D28" s="167"/>
      <c r="E28" s="167"/>
      <c r="F28" s="167"/>
      <c r="G28" s="167"/>
      <c r="H28" s="167"/>
      <c r="I28" s="167"/>
      <c r="J28" s="167"/>
      <c r="K28" s="169">
        <v>3000</v>
      </c>
      <c r="L28" s="198"/>
    </row>
    <row r="29" spans="2:12">
      <c r="B29" s="158"/>
      <c r="C29" s="176" t="s">
        <v>25</v>
      </c>
      <c r="D29" s="177" t="s">
        <v>26</v>
      </c>
      <c r="E29" s="177"/>
      <c r="F29" s="177"/>
      <c r="G29" s="177"/>
      <c r="H29" s="177"/>
      <c r="I29" s="177"/>
      <c r="J29" s="178" t="s">
        <v>22</v>
      </c>
      <c r="K29" s="202">
        <v>0</v>
      </c>
      <c r="L29" s="198"/>
    </row>
    <row r="30" ht="13.5" customHeight="1" spans="2:12">
      <c r="B30" s="158"/>
      <c r="C30" s="178"/>
      <c r="D30" s="179" t="s">
        <v>27</v>
      </c>
      <c r="E30" s="180"/>
      <c r="F30" s="180"/>
      <c r="G30" s="180"/>
      <c r="H30" s="180"/>
      <c r="I30" s="180"/>
      <c r="J30" s="178"/>
      <c r="K30" s="169"/>
      <c r="L30" s="198"/>
    </row>
    <row r="31" spans="2:12">
      <c r="B31" s="158"/>
      <c r="C31" s="176" t="s">
        <v>28</v>
      </c>
      <c r="D31" s="177" t="s">
        <v>29</v>
      </c>
      <c r="E31" s="177"/>
      <c r="F31" s="177"/>
      <c r="G31" s="177"/>
      <c r="H31" s="177"/>
      <c r="I31" s="177"/>
      <c r="J31" s="203" t="s">
        <v>22</v>
      </c>
      <c r="K31" s="202">
        <v>0</v>
      </c>
      <c r="L31" s="198"/>
    </row>
    <row r="32" ht="2.25" customHeight="1" spans="2:12">
      <c r="B32" s="158"/>
      <c r="C32" s="167"/>
      <c r="D32" s="167"/>
      <c r="E32" s="167"/>
      <c r="F32" s="167"/>
      <c r="G32" s="167"/>
      <c r="H32" s="167"/>
      <c r="I32" s="167"/>
      <c r="J32" s="167"/>
      <c r="K32" s="169"/>
      <c r="L32" s="198"/>
    </row>
    <row r="33" spans="2:12">
      <c r="B33" s="158"/>
      <c r="C33" s="176" t="s">
        <v>30</v>
      </c>
      <c r="D33" s="177" t="s">
        <v>31</v>
      </c>
      <c r="E33" s="177"/>
      <c r="F33" s="177"/>
      <c r="G33" s="177"/>
      <c r="H33" s="177"/>
      <c r="I33" s="177"/>
      <c r="J33" s="200" t="s">
        <v>22</v>
      </c>
      <c r="K33" s="204">
        <f>IF((K25+K27+K29+K31)&gt;10*Parámetros!I9,(K25+K27)*0.06,0)</f>
        <v>0</v>
      </c>
      <c r="L33" s="198"/>
    </row>
    <row r="34" ht="13.5" customHeight="1" spans="2:12">
      <c r="B34" s="158"/>
      <c r="C34" s="174"/>
      <c r="D34" s="167"/>
      <c r="E34" s="167"/>
      <c r="F34" s="167"/>
      <c r="G34" s="181"/>
      <c r="H34" s="167"/>
      <c r="I34" s="167"/>
      <c r="J34" s="200"/>
      <c r="K34" s="169"/>
      <c r="L34" s="198"/>
    </row>
    <row r="35" spans="2:12">
      <c r="B35" s="158"/>
      <c r="C35" s="167"/>
      <c r="D35" s="166" t="s">
        <v>32</v>
      </c>
      <c r="E35" s="166"/>
      <c r="F35" s="166"/>
      <c r="G35" s="166"/>
      <c r="H35" s="166"/>
      <c r="I35" s="166"/>
      <c r="J35" s="166"/>
      <c r="K35" s="205">
        <f>IF(OR(K9=1,K9=2),K25+K27+K29+K31+K33,K25)</f>
        <v>0</v>
      </c>
      <c r="L35" s="206"/>
    </row>
    <row r="36" ht="17.25" customHeight="1" spans="2:12">
      <c r="B36" s="158"/>
      <c r="C36" s="167"/>
      <c r="D36" s="167"/>
      <c r="E36" s="167"/>
      <c r="F36" s="182">
        <v>50200</v>
      </c>
      <c r="G36" s="183" t="str">
        <f>+IF(AND(H16="Si",(K25+K27+K29)&lt;=F36,(K25+K27+K29)&gt;0),"No corresponde retención Art. 64 bis Dto. 148/007","")</f>
        <v/>
      </c>
      <c r="I36" s="167"/>
      <c r="J36" s="167"/>
      <c r="K36" s="169"/>
      <c r="L36" s="207" t="str">
        <f>IF(G36="No corresponde retención Art. 64 bis Dto. 148/007","No","Si")</f>
        <v>Si</v>
      </c>
    </row>
    <row r="37" spans="2:12">
      <c r="B37" s="158"/>
      <c r="C37" s="172" t="s">
        <v>33</v>
      </c>
      <c r="D37" s="167"/>
      <c r="E37" s="167"/>
      <c r="F37" s="167"/>
      <c r="G37" s="167"/>
      <c r="H37" s="167"/>
      <c r="I37" s="167"/>
      <c r="J37" s="200"/>
      <c r="K37" s="169"/>
      <c r="L37" s="198"/>
    </row>
    <row r="38" ht="18" customHeight="1" spans="2:12">
      <c r="B38" s="158"/>
      <c r="C38" s="173" t="s">
        <v>34</v>
      </c>
      <c r="D38" s="167"/>
      <c r="E38" s="167"/>
      <c r="F38" s="167"/>
      <c r="G38" s="167"/>
      <c r="H38" s="167"/>
      <c r="I38" s="167"/>
      <c r="J38" s="167"/>
      <c r="K38" s="208">
        <f>IF(K40="Deducción 100%",1,IF(K40="Deducción 50%",0.5,0))</f>
        <v>1</v>
      </c>
      <c r="L38" s="198"/>
    </row>
    <row r="39" ht="15" customHeight="1" spans="2:12">
      <c r="B39" s="158"/>
      <c r="C39" s="167"/>
      <c r="D39" s="167"/>
      <c r="E39" s="167"/>
      <c r="F39" s="167"/>
      <c r="G39" s="167"/>
      <c r="H39" s="167"/>
      <c r="I39" s="167"/>
      <c r="J39" s="167"/>
      <c r="K39" s="208"/>
      <c r="L39" s="198"/>
    </row>
    <row r="40" spans="2:12">
      <c r="B40" s="158"/>
      <c r="C40" s="184" t="s">
        <v>35</v>
      </c>
      <c r="D40" s="170" t="s">
        <v>36</v>
      </c>
      <c r="E40" s="167"/>
      <c r="F40" s="167"/>
      <c r="G40" s="167" t="s">
        <v>37</v>
      </c>
      <c r="H40" s="167"/>
      <c r="I40" s="167"/>
      <c r="J40" s="167"/>
      <c r="K40" s="209" t="str">
        <f>+'Ingresos y Deducciones'!K40</f>
        <v>Deducción 100%</v>
      </c>
      <c r="L40" s="198"/>
    </row>
    <row r="41" ht="2.25" customHeight="1" spans="2:12">
      <c r="B41" s="158"/>
      <c r="C41" s="167"/>
      <c r="D41" s="167"/>
      <c r="E41" s="167"/>
      <c r="F41" s="167"/>
      <c r="G41" s="167"/>
      <c r="H41" s="167"/>
      <c r="I41" s="167"/>
      <c r="J41" s="167"/>
      <c r="K41" s="169"/>
      <c r="L41" s="198"/>
    </row>
    <row r="42" ht="6" customHeight="1" spans="2:12">
      <c r="B42" s="158"/>
      <c r="C42" s="185"/>
      <c r="D42" s="167"/>
      <c r="E42" s="167"/>
      <c r="F42" s="167"/>
      <c r="G42" s="167"/>
      <c r="H42" s="167"/>
      <c r="I42" s="167"/>
      <c r="J42" s="167"/>
      <c r="K42" s="210">
        <v>0</v>
      </c>
      <c r="L42" s="198"/>
    </row>
    <row r="43" ht="2.25" customHeight="1" spans="2:12">
      <c r="B43" s="158"/>
      <c r="C43" s="167"/>
      <c r="D43" s="167"/>
      <c r="E43" s="167"/>
      <c r="F43" s="167"/>
      <c r="G43" s="167"/>
      <c r="H43" s="167"/>
      <c r="I43" s="167"/>
      <c r="J43" s="167"/>
      <c r="K43" s="169">
        <v>0</v>
      </c>
      <c r="L43" s="198"/>
    </row>
    <row r="44" customHeight="1" spans="2:12">
      <c r="B44" s="158"/>
      <c r="C44" s="174"/>
      <c r="D44" s="167"/>
      <c r="E44" s="167"/>
      <c r="F44" s="167"/>
      <c r="G44" s="167" t="s">
        <v>39</v>
      </c>
      <c r="H44" s="167"/>
      <c r="I44" s="167"/>
      <c r="J44" s="167"/>
      <c r="K44" s="202">
        <f>+'Ingresos y Deducciones'!K44</f>
        <v>0</v>
      </c>
      <c r="L44" s="198"/>
    </row>
    <row r="45" ht="2.25" customHeight="1" spans="2:12">
      <c r="B45" s="158"/>
      <c r="C45" s="167"/>
      <c r="D45" s="167"/>
      <c r="E45" s="167"/>
      <c r="F45" s="167"/>
      <c r="G45" s="167"/>
      <c r="H45" s="167"/>
      <c r="I45" s="167"/>
      <c r="J45" s="167"/>
      <c r="K45" s="169">
        <f>+'Ingresos y Deducciones'!K46</f>
        <v>0</v>
      </c>
      <c r="L45" s="198"/>
    </row>
    <row r="46" spans="2:12">
      <c r="B46" s="158"/>
      <c r="C46" s="174"/>
      <c r="D46" s="167"/>
      <c r="E46" s="167"/>
      <c r="F46" s="167"/>
      <c r="G46" s="167" t="s">
        <v>40</v>
      </c>
      <c r="H46" s="167"/>
      <c r="I46" s="167"/>
      <c r="J46" s="167"/>
      <c r="K46" s="202">
        <f>+'Ingresos y Deducciones'!K46</f>
        <v>0</v>
      </c>
      <c r="L46" s="198"/>
    </row>
    <row r="47" ht="2.25" customHeight="1" spans="2:12">
      <c r="B47" s="158"/>
      <c r="C47" s="167"/>
      <c r="D47" s="167"/>
      <c r="E47" s="167"/>
      <c r="F47" s="167"/>
      <c r="G47" s="167"/>
      <c r="H47" s="167"/>
      <c r="I47" s="167"/>
      <c r="J47" s="167"/>
      <c r="K47" s="169"/>
      <c r="L47" s="198"/>
    </row>
    <row r="48" spans="2:12">
      <c r="B48" s="158"/>
      <c r="C48" s="174"/>
      <c r="D48" s="167"/>
      <c r="E48" s="167"/>
      <c r="F48" s="167"/>
      <c r="G48" s="167" t="s">
        <v>41</v>
      </c>
      <c r="H48" s="167"/>
      <c r="I48" s="167"/>
      <c r="J48" s="174" t="s">
        <v>22</v>
      </c>
      <c r="K48" s="211">
        <f>(((K44*13*Parámetros!I9)+(K46*26*Parámetros!I9))/12)*K38</f>
        <v>0</v>
      </c>
      <c r="L48" s="198"/>
    </row>
    <row r="49" spans="2:12">
      <c r="B49" s="158"/>
      <c r="C49" s="184" t="s">
        <v>42</v>
      </c>
      <c r="D49" s="167" t="s">
        <v>43</v>
      </c>
      <c r="E49" s="167"/>
      <c r="F49" s="167"/>
      <c r="G49" s="167"/>
      <c r="H49" s="167"/>
      <c r="I49" s="167"/>
      <c r="J49" s="167"/>
      <c r="K49" s="169"/>
      <c r="L49" s="198"/>
    </row>
    <row r="50" ht="2.25" customHeight="1" spans="2:12">
      <c r="B50" s="158"/>
      <c r="C50" s="167"/>
      <c r="D50" s="167"/>
      <c r="E50" s="167"/>
      <c r="F50" s="167"/>
      <c r="G50" s="167"/>
      <c r="H50" s="167"/>
      <c r="I50" s="167">
        <v>0</v>
      </c>
      <c r="J50" s="167"/>
      <c r="K50" s="169"/>
      <c r="L50" s="198"/>
    </row>
    <row r="51" customHeight="1" spans="2:12">
      <c r="B51" s="158"/>
      <c r="C51" s="167"/>
      <c r="D51" s="167"/>
      <c r="E51" s="167"/>
      <c r="F51" s="167"/>
      <c r="G51" s="167" t="s">
        <v>44</v>
      </c>
      <c r="H51" s="167"/>
      <c r="I51" s="212" t="str">
        <f>+'Ingresos y Deducciones'!_xlnm.Criteria</f>
        <v>NO</v>
      </c>
      <c r="J51" s="200" t="s">
        <v>22</v>
      </c>
      <c r="K51" s="213">
        <f>+'Ingresos y Deducciones'!K51</f>
        <v>0</v>
      </c>
      <c r="L51" s="198"/>
    </row>
    <row r="52" ht="2.25" customHeight="1" spans="2:12">
      <c r="B52" s="158"/>
      <c r="C52" s="167"/>
      <c r="D52" s="167"/>
      <c r="E52" s="167"/>
      <c r="F52" s="167"/>
      <c r="G52" s="167"/>
      <c r="H52" s="167"/>
      <c r="I52" s="167" t="s">
        <v>45</v>
      </c>
      <c r="J52" s="167"/>
      <c r="K52" s="169">
        <f>+'Ingresos y Deducciones'!K51</f>
        <v>0</v>
      </c>
      <c r="L52" s="198"/>
    </row>
    <row r="53" spans="2:12">
      <c r="B53" s="158"/>
      <c r="C53" s="167"/>
      <c r="D53" s="167"/>
      <c r="E53" s="167"/>
      <c r="F53" s="167"/>
      <c r="G53" s="167" t="s">
        <v>46</v>
      </c>
      <c r="H53" s="167"/>
      <c r="I53" s="212" t="str">
        <f>+'Ingresos y Deducciones'!I53</f>
        <v>NO</v>
      </c>
      <c r="J53" s="200" t="s">
        <v>22</v>
      </c>
      <c r="K53" s="211">
        <f>+'Ingresos y Deducciones'!K53</f>
        <v>0</v>
      </c>
      <c r="L53" s="198"/>
    </row>
    <row r="54" ht="2.25" customHeight="1" spans="2:12">
      <c r="B54" s="158"/>
      <c r="C54" s="167"/>
      <c r="D54" s="167"/>
      <c r="E54" s="167"/>
      <c r="F54" s="167"/>
      <c r="G54" s="167"/>
      <c r="H54" s="167"/>
      <c r="I54" s="167"/>
      <c r="J54" s="167"/>
      <c r="K54" s="169">
        <v>0</v>
      </c>
      <c r="L54" s="198"/>
    </row>
    <row r="55" spans="2:12">
      <c r="B55" s="158"/>
      <c r="C55" s="167"/>
      <c r="D55" s="167"/>
      <c r="E55" s="167"/>
      <c r="F55" s="167"/>
      <c r="G55" s="167" t="s">
        <v>47</v>
      </c>
      <c r="H55" s="167"/>
      <c r="I55" s="167"/>
      <c r="J55" s="200" t="s">
        <v>22</v>
      </c>
      <c r="K55" s="202">
        <f>+'Ingresos y Deducciones'!K55</f>
        <v>0</v>
      </c>
      <c r="L55" s="198"/>
    </row>
    <row r="56" ht="10.5" customHeight="1" spans="2:12">
      <c r="B56" s="158"/>
      <c r="C56" s="186"/>
      <c r="D56" s="171"/>
      <c r="E56" s="167"/>
      <c r="F56" s="167"/>
      <c r="G56" s="167"/>
      <c r="H56" s="167"/>
      <c r="I56" s="167"/>
      <c r="J56" s="167"/>
      <c r="K56" s="169"/>
      <c r="L56" s="198"/>
    </row>
    <row r="57" spans="2:12">
      <c r="B57" s="158"/>
      <c r="C57" s="184" t="s">
        <v>48</v>
      </c>
      <c r="D57" s="187" t="s">
        <v>49</v>
      </c>
      <c r="E57" s="167"/>
      <c r="F57" s="167"/>
      <c r="G57" s="167"/>
      <c r="H57" s="167"/>
      <c r="I57" s="167"/>
      <c r="J57" s="167"/>
      <c r="K57" s="169"/>
      <c r="L57" s="198"/>
    </row>
    <row r="58" spans="2:12">
      <c r="B58" s="158"/>
      <c r="C58" s="167"/>
      <c r="D58" s="167" t="s">
        <v>50</v>
      </c>
      <c r="E58" s="167"/>
      <c r="F58" s="167"/>
      <c r="G58" s="167"/>
      <c r="H58" s="167"/>
      <c r="I58" s="167"/>
      <c r="J58" s="167"/>
      <c r="K58" s="169"/>
      <c r="L58" s="198"/>
    </row>
    <row r="59" ht="2.25" customHeight="1" spans="2:12">
      <c r="B59" s="158"/>
      <c r="C59" s="167"/>
      <c r="D59" s="167"/>
      <c r="E59" s="167"/>
      <c r="F59" s="167"/>
      <c r="G59" s="167"/>
      <c r="H59" s="167"/>
      <c r="I59" s="167"/>
      <c r="J59" s="167"/>
      <c r="K59" s="169"/>
      <c r="L59" s="198"/>
    </row>
    <row r="60" spans="2:12">
      <c r="B60" s="158"/>
      <c r="C60" s="167"/>
      <c r="D60" s="167"/>
      <c r="E60" s="171"/>
      <c r="F60" s="167"/>
      <c r="G60" s="167" t="s">
        <v>51</v>
      </c>
      <c r="H60" s="167"/>
      <c r="I60" s="167"/>
      <c r="J60" s="200" t="s">
        <v>22</v>
      </c>
      <c r="K60" s="211">
        <f>+'Ingresos y Deducciones'!K60</f>
        <v>0</v>
      </c>
      <c r="L60" s="198"/>
    </row>
    <row r="61" ht="2.25" customHeight="1" spans="2:12">
      <c r="B61" s="158"/>
      <c r="C61" s="167"/>
      <c r="D61" s="167"/>
      <c r="E61" s="167"/>
      <c r="F61" s="167"/>
      <c r="G61" s="167"/>
      <c r="H61" s="167"/>
      <c r="I61" s="167"/>
      <c r="J61" s="167"/>
      <c r="K61" s="169"/>
      <c r="L61" s="198"/>
    </row>
    <row r="62" spans="2:12">
      <c r="B62" s="158"/>
      <c r="C62" s="167"/>
      <c r="D62" s="167"/>
      <c r="E62" s="171"/>
      <c r="F62" s="167"/>
      <c r="G62" s="167" t="s">
        <v>52</v>
      </c>
      <c r="H62" s="167"/>
      <c r="I62" s="167"/>
      <c r="J62" s="200" t="s">
        <v>22</v>
      </c>
      <c r="K62" s="211">
        <f>+'Ingresos y Deducciones'!K62</f>
        <v>0</v>
      </c>
      <c r="L62" s="198"/>
    </row>
    <row r="63" ht="2.25" customHeight="1" spans="2:12">
      <c r="B63" s="158"/>
      <c r="C63" s="167"/>
      <c r="D63" s="167"/>
      <c r="E63" s="167"/>
      <c r="F63" s="167"/>
      <c r="G63" s="167"/>
      <c r="H63" s="167"/>
      <c r="I63" s="167"/>
      <c r="J63" s="167"/>
      <c r="K63" s="169">
        <f>+'Ingresos y Deducciones'!K62</f>
        <v>0</v>
      </c>
      <c r="L63" s="198"/>
    </row>
    <row r="64" spans="2:12">
      <c r="B64" s="158"/>
      <c r="C64" s="167"/>
      <c r="D64" s="167"/>
      <c r="E64" s="171"/>
      <c r="F64" s="167"/>
      <c r="G64" s="167" t="s">
        <v>53</v>
      </c>
      <c r="H64" s="167"/>
      <c r="I64" s="167"/>
      <c r="J64" s="200" t="s">
        <v>22</v>
      </c>
      <c r="K64" s="211">
        <f>+'Ingresos y Deducciones'!K64</f>
        <v>0</v>
      </c>
      <c r="L64" s="198"/>
    </row>
    <row r="65" ht="2.25" customHeight="1" spans="2:12">
      <c r="B65" s="158"/>
      <c r="C65" s="167"/>
      <c r="D65" s="167"/>
      <c r="E65" s="167"/>
      <c r="F65" s="167"/>
      <c r="G65" s="167"/>
      <c r="H65" s="167"/>
      <c r="I65" s="167"/>
      <c r="J65" s="167"/>
      <c r="K65" s="169">
        <v>0</v>
      </c>
      <c r="L65" s="198"/>
    </row>
    <row r="66" spans="2:12">
      <c r="B66" s="158"/>
      <c r="C66" s="214" t="s">
        <v>54</v>
      </c>
      <c r="D66" s="167" t="s">
        <v>55</v>
      </c>
      <c r="E66" s="167"/>
      <c r="F66" s="167"/>
      <c r="G66" s="167"/>
      <c r="H66" s="167"/>
      <c r="I66" s="167"/>
      <c r="J66" s="200" t="s">
        <v>22</v>
      </c>
      <c r="K66" s="202">
        <f>+'Ingresos y Deducciones'!K66</f>
        <v>0</v>
      </c>
      <c r="L66" s="198"/>
    </row>
    <row r="67" spans="2:12">
      <c r="B67" s="158"/>
      <c r="C67" s="167"/>
      <c r="D67" s="167"/>
      <c r="E67" s="167"/>
      <c r="F67" s="167"/>
      <c r="G67" s="167"/>
      <c r="H67" s="167"/>
      <c r="I67" s="167"/>
      <c r="J67" s="200"/>
      <c r="K67" s="169"/>
      <c r="L67" s="198"/>
    </row>
    <row r="68" spans="2:12">
      <c r="B68" s="158"/>
      <c r="C68" s="167"/>
      <c r="D68" s="166" t="s">
        <v>56</v>
      </c>
      <c r="E68" s="166"/>
      <c r="F68" s="166"/>
      <c r="G68" s="166"/>
      <c r="H68" s="166"/>
      <c r="I68" s="166"/>
      <c r="J68" s="166"/>
      <c r="K68" s="205">
        <f>IF(OR(K9=1,K9=2),+K48+K55+K51+K53+K60+K62+K64+K66,0)</f>
        <v>0</v>
      </c>
      <c r="L68" s="198"/>
    </row>
    <row r="69" spans="2:12">
      <c r="B69" s="158"/>
      <c r="C69" s="167"/>
      <c r="D69" s="215"/>
      <c r="E69" s="166"/>
      <c r="F69" s="166"/>
      <c r="G69" s="166"/>
      <c r="H69" s="166"/>
      <c r="I69" s="166"/>
      <c r="J69" s="166"/>
      <c r="K69" s="205"/>
      <c r="L69" s="198"/>
    </row>
    <row r="70" ht="6.75" customHeight="1" spans="2:12">
      <c r="B70" s="154"/>
      <c r="C70" s="155"/>
      <c r="D70" s="216"/>
      <c r="E70" s="217"/>
      <c r="F70" s="217"/>
      <c r="G70" s="217"/>
      <c r="H70" s="217"/>
      <c r="I70" s="217"/>
      <c r="J70" s="217"/>
      <c r="K70" s="230"/>
      <c r="L70" s="188"/>
    </row>
    <row r="71" ht="12" customHeight="1" spans="2:12">
      <c r="B71" s="158"/>
      <c r="C71" s="166" t="s">
        <v>57</v>
      </c>
      <c r="D71" s="166"/>
      <c r="E71" s="167"/>
      <c r="F71" s="167"/>
      <c r="G71" s="167"/>
      <c r="H71" s="167"/>
      <c r="I71" s="167"/>
      <c r="J71" s="167"/>
      <c r="K71" s="205"/>
      <c r="L71" s="198"/>
    </row>
    <row r="72" ht="21" customHeight="1" spans="2:12">
      <c r="B72" s="158"/>
      <c r="C72" s="167"/>
      <c r="D72" s="218" t="str">
        <f>IF(L36="NO","No corresponde retener art.64 bis Dto.148/007",IF(AND(L36="Si",H12="Si"),"Monto a retener reducción retención NF","Monto a retener en el mes"))</f>
        <v>Monto a retener en el mes</v>
      </c>
      <c r="E72" s="219"/>
      <c r="F72" s="219"/>
      <c r="G72" s="219"/>
      <c r="H72" s="220"/>
      <c r="I72" s="219"/>
      <c r="J72" s="219"/>
      <c r="K72" s="231">
        <f>IF(L36="NO",'Detalles de Liquidación'!I52,IF(AND(L36="Si",H12="Si"),'Liquidación antes'!I54,'Liquidación antes'!I50))</f>
        <v>0</v>
      </c>
      <c r="L72" s="198"/>
    </row>
    <row r="73" ht="10.5" customHeight="1" spans="2:12">
      <c r="B73" s="221"/>
      <c r="C73" s="222"/>
      <c r="D73" s="223"/>
      <c r="E73" s="224"/>
      <c r="F73" s="224"/>
      <c r="G73" s="224"/>
      <c r="H73" s="225"/>
      <c r="I73" s="224"/>
      <c r="J73" s="224"/>
      <c r="K73" s="232"/>
      <c r="L73" s="233"/>
    </row>
    <row r="74" ht="21" customHeight="1" spans="2:12">
      <c r="B74" s="158"/>
      <c r="C74" s="167"/>
      <c r="D74" s="226"/>
      <c r="E74" s="219"/>
      <c r="F74" s="219"/>
      <c r="G74" s="219"/>
      <c r="H74" s="220"/>
      <c r="I74" s="219"/>
      <c r="J74" s="219"/>
      <c r="K74" s="234"/>
      <c r="L74" s="198"/>
    </row>
    <row r="75" spans="2:12">
      <c r="B75" s="158"/>
      <c r="C75" s="227"/>
      <c r="D75" s="170" t="s">
        <v>60</v>
      </c>
      <c r="E75" s="167"/>
      <c r="F75" s="167"/>
      <c r="G75" s="167"/>
      <c r="H75" s="167"/>
      <c r="I75" s="167"/>
      <c r="J75" s="167"/>
      <c r="K75" s="197"/>
      <c r="L75" s="198"/>
    </row>
    <row r="76" spans="2:12">
      <c r="B76" s="158"/>
      <c r="C76" s="204"/>
      <c r="D76" s="170" t="s">
        <v>61</v>
      </c>
      <c r="E76" s="167"/>
      <c r="F76" s="167"/>
      <c r="G76" s="167"/>
      <c r="H76" s="167"/>
      <c r="I76" s="167"/>
      <c r="J76" s="167"/>
      <c r="K76" s="197"/>
      <c r="L76" s="198"/>
    </row>
    <row r="77" spans="2:12">
      <c r="B77" s="158"/>
      <c r="C77" s="228"/>
      <c r="D77" s="263" t="s">
        <v>62</v>
      </c>
      <c r="E77" s="167"/>
      <c r="F77" s="167"/>
      <c r="G77" s="167"/>
      <c r="H77" s="167"/>
      <c r="I77" s="167"/>
      <c r="J77" s="167"/>
      <c r="K77" s="197"/>
      <c r="L77" s="198"/>
    </row>
    <row r="78" ht="10.5" customHeight="1" spans="2:12">
      <c r="B78" s="158"/>
      <c r="C78" s="169"/>
      <c r="D78" s="167"/>
      <c r="E78" s="167"/>
      <c r="F78" s="167"/>
      <c r="G78" s="167"/>
      <c r="H78" s="167"/>
      <c r="I78" s="167"/>
      <c r="J78" s="167"/>
      <c r="K78" s="197"/>
      <c r="L78" s="198"/>
    </row>
    <row r="79" ht="30.75" customHeight="1" spans="2:12">
      <c r="B79" s="221"/>
      <c r="C79" s="222"/>
      <c r="D79" s="222"/>
      <c r="E79" s="229"/>
      <c r="F79" s="229"/>
      <c r="G79" s="229"/>
      <c r="H79" s="229"/>
      <c r="I79" s="38" t="s">
        <v>63</v>
      </c>
      <c r="J79" s="229"/>
      <c r="K79" s="235"/>
      <c r="L79" s="233"/>
    </row>
  </sheetData>
  <mergeCells count="9">
    <mergeCell ref="C3:L3"/>
    <mergeCell ref="C4:L4"/>
    <mergeCell ref="C5:L5"/>
    <mergeCell ref="B8:L8"/>
    <mergeCell ref="D25:I25"/>
    <mergeCell ref="D27:I27"/>
    <mergeCell ref="D29:I29"/>
    <mergeCell ref="D31:I31"/>
    <mergeCell ref="D33:I33"/>
  </mergeCells>
  <conditionalFormatting sqref="K31">
    <cfRule type="expression" dxfId="0" priority="2" stopIfTrue="1">
      <formula>AND($K$9&lt;&gt;1,$K$9&lt;&gt;2)</formula>
    </cfRule>
  </conditionalFormatting>
  <conditionalFormatting sqref="K53">
    <cfRule type="expression" dxfId="0" priority="1" stopIfTrue="1">
      <formula>$K$10=5</formula>
    </cfRule>
  </conditionalFormatting>
  <conditionalFormatting sqref="C31:D31;C33:D33;J31;D29;C27:D27;C29:C30">
    <cfRule type="expression" dxfId="1" priority="3" stopIfTrue="1">
      <formula>AND($K$9&lt;&gt;1,$K$9&lt;&gt;2)</formula>
    </cfRule>
  </conditionalFormatting>
  <conditionalFormatting sqref="C64:J64;C62:J62;C57:J58;C60:J60;D30:I30;J29:J30">
    <cfRule type="expression" dxfId="2" priority="8" stopIfTrue="1">
      <formula>AND($K$9&lt;&gt;1,$K$9&lt;&gt;2)</formula>
    </cfRule>
  </conditionalFormatting>
  <conditionalFormatting sqref="K29:K30;K60">
    <cfRule type="expression" dxfId="0" priority="7" stopIfTrue="1">
      <formula>AND($K$9&lt;&gt;1,$K$9&lt;&gt;2)</formula>
    </cfRule>
  </conditionalFormatting>
  <conditionalFormatting sqref="C49:J49;C51:H51;J51;J53;C53:H53;C55:J55">
    <cfRule type="expression" dxfId="3" priority="5" stopIfTrue="1">
      <formula>$K$9=5</formula>
    </cfRule>
  </conditionalFormatting>
  <conditionalFormatting sqref="K51;K55">
    <cfRule type="expression" dxfId="0" priority="4" stopIfTrue="1">
      <formula>$K$9=5</formula>
    </cfRule>
  </conditionalFormatting>
  <conditionalFormatting sqref="K62;K64">
    <cfRule type="expression" dxfId="0" priority="6" stopIfTrue="1">
      <formula>AND($K$9&lt;&gt;1,$K$9&lt;&gt;2,$K$9&lt;&gt;4)</formula>
    </cfRule>
  </conditionalFormatting>
  <dataValidations count="9">
    <dataValidation type="custom" allowBlank="1" showInputMessage="1" showErrorMessage="1" error="SOLO puede ingresar un valor si:&#10;- Eligió la opción de trabajador dependiente&#10;" sqref="K27">
      <formula1>OR(K9=1,K9=2)</formula1>
    </dataValidation>
    <dataValidation type="custom" allowBlank="1" showInputMessage="1" showErrorMessage="1" error="SOLO puede ingresar un valor si:&#10;- Eligió la opción de trabajador dependiente" sqref="K29">
      <formula1>OR(K9=1,K9=2)</formula1>
    </dataValidation>
    <dataValidation type="custom" allowBlank="1" showErrorMessage="1" error="SOLO puede ingresar un valor si:&#10;- Eligió la opción de trabajador dependiente" promptTitle="Aclaración" prompt="Ingrese un valor solo para los casos de:&#10;- Trabajador dependiente" sqref="K30">
      <formula1>OR(K17=1,K17=2)</formula1>
    </dataValidation>
    <dataValidation allowBlank="1" showInputMessage="1" showErrorMessage="1" prompt="Seleccione Si/No&#10;" sqref="F34"/>
    <dataValidation type="list" allowBlank="1" showInputMessage="1" showErrorMessage="1" sqref="K41">
      <formula1>"Deducción de 100%, Deducción de 50%, No hay Deducción"</formula1>
    </dataValidation>
    <dataValidation type="list" allowBlank="1" showInputMessage="1" showErrorMessage="1" sqref="I52">
      <formula1>"0, 1/2 BPC, 1 BPC, 5/3 BPC"</formula1>
    </dataValidation>
    <dataValidation type="list" allowBlank="1" showInputMessage="1" showErrorMessage="1" sqref="I54">
      <formula1>"SI, NO"</formula1>
    </dataValidation>
    <dataValidation allowBlank="1" showErrorMessage="1" prompt="&#10;" sqref="G31:G32"/>
    <dataValidation allowBlank="1" showInputMessage="1" showErrorMessage="1" promptTitle="Aclaración" sqref="K51:K55"/>
  </dataValidations>
  <pageMargins left="0.7" right="0.7" top="0.75" bottom="0.75" header="0.3" footer="0.3"/>
  <headerFooter/>
  <ignoredErrors>
    <ignoredError sqref="K66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"/>
  <sheetViews>
    <sheetView showGridLines="0" topLeftCell="A13" workbookViewId="0">
      <selection activeCell="I21" sqref="I21"/>
    </sheetView>
  </sheetViews>
  <sheetFormatPr defaultColWidth="11.4285714285714" defaultRowHeight="12.75" zeroHeight="1"/>
  <cols>
    <col min="1" max="1" width="4.14285714285714" style="62" customWidth="1"/>
    <col min="2" max="2" width="4.85714285714286" customWidth="1"/>
    <col min="3" max="3" width="12.5714285714286" customWidth="1"/>
    <col min="4" max="4" width="10.7142857142857" customWidth="1"/>
    <col min="5" max="5" width="10.7142857142857" style="63" customWidth="1"/>
    <col min="6" max="6" width="13" customWidth="1"/>
    <col min="7" max="7" width="16.4285714285714" customWidth="1"/>
    <col min="8" max="8" width="9.57142857142857" customWidth="1"/>
    <col min="9" max="9" width="14" customWidth="1"/>
    <col min="10" max="10" width="3" customWidth="1"/>
    <col min="11" max="16384" width="11.4285714285714" style="64"/>
  </cols>
  <sheetData>
    <row r="1" customHeight="1" spans="1:10">
      <c r="A1" s="65"/>
      <c r="B1" s="66"/>
      <c r="C1" s="66"/>
      <c r="D1" s="66"/>
      <c r="E1" s="67"/>
      <c r="F1" s="66"/>
      <c r="G1" s="66"/>
      <c r="H1" s="66"/>
      <c r="I1" s="66"/>
      <c r="J1" s="66"/>
    </row>
    <row r="2" ht="10.5" customHeight="1" spans="1:12">
      <c r="A2" s="65"/>
      <c r="B2" s="68"/>
      <c r="C2" s="69"/>
      <c r="D2" s="69"/>
      <c r="E2" s="69"/>
      <c r="F2" s="69"/>
      <c r="G2" s="69"/>
      <c r="H2" s="69"/>
      <c r="I2" s="69"/>
      <c r="J2" s="117"/>
      <c r="K2" s="1"/>
      <c r="L2" s="1"/>
    </row>
    <row r="3" ht="18.75" customHeight="1" spans="1:12">
      <c r="A3" s="65"/>
      <c r="B3" s="70" t="s">
        <v>117</v>
      </c>
      <c r="C3" s="71" t="s">
        <v>118</v>
      </c>
      <c r="D3" s="72"/>
      <c r="E3" s="72"/>
      <c r="F3" s="72"/>
      <c r="G3" s="72"/>
      <c r="H3" s="72"/>
      <c r="I3" s="72"/>
      <c r="J3" s="118"/>
      <c r="K3" s="119"/>
      <c r="L3" s="119"/>
    </row>
    <row r="4" ht="16.5" customHeight="1" spans="1:12">
      <c r="A4" s="65"/>
      <c r="B4" s="73"/>
      <c r="C4" s="74" t="s">
        <v>119</v>
      </c>
      <c r="D4" s="75"/>
      <c r="E4" s="74"/>
      <c r="F4" s="75"/>
      <c r="G4" s="75"/>
      <c r="H4" s="75"/>
      <c r="I4" s="75"/>
      <c r="J4" s="120"/>
      <c r="K4" s="43"/>
      <c r="L4" s="43"/>
    </row>
    <row r="5" ht="15.75" customHeight="1" spans="1:12">
      <c r="A5" s="65"/>
      <c r="B5" s="76"/>
      <c r="C5" s="74" t="s">
        <v>120</v>
      </c>
      <c r="D5" s="75"/>
      <c r="E5" s="74"/>
      <c r="F5" s="75"/>
      <c r="G5" s="75"/>
      <c r="H5" s="75"/>
      <c r="I5" s="75"/>
      <c r="J5" s="120"/>
      <c r="K5" s="121"/>
      <c r="L5" s="121"/>
    </row>
    <row r="6" ht="7.5" customHeight="1" spans="1:12">
      <c r="A6" s="65"/>
      <c r="B6" s="77"/>
      <c r="C6" s="78"/>
      <c r="D6" s="78"/>
      <c r="E6" s="78"/>
      <c r="F6" s="78"/>
      <c r="G6" s="78"/>
      <c r="H6" s="78"/>
      <c r="I6" s="78"/>
      <c r="J6" s="122"/>
      <c r="K6" s="123"/>
      <c r="L6" s="123"/>
    </row>
    <row r="7" customHeight="1" spans="1:10">
      <c r="A7" s="65"/>
      <c r="B7" s="76"/>
      <c r="C7" s="79"/>
      <c r="D7" s="79"/>
      <c r="E7" s="80"/>
      <c r="F7" s="81" t="s">
        <v>116</v>
      </c>
      <c r="G7" s="79"/>
      <c r="H7" s="79"/>
      <c r="I7" s="79"/>
      <c r="J7" s="124"/>
    </row>
    <row r="8" hidden="1" customHeight="1" spans="1:10">
      <c r="A8" s="65"/>
      <c r="B8" s="76"/>
      <c r="C8" s="79"/>
      <c r="D8" s="79"/>
      <c r="E8" s="80"/>
      <c r="F8" s="79"/>
      <c r="G8" s="79"/>
      <c r="H8" s="79"/>
      <c r="I8" s="79"/>
      <c r="J8" s="124"/>
    </row>
    <row r="9" spans="1:13">
      <c r="A9" s="65"/>
      <c r="B9" s="76"/>
      <c r="C9" s="82" t="s">
        <v>67</v>
      </c>
      <c r="D9" s="79"/>
      <c r="E9" s="80"/>
      <c r="F9" s="80"/>
      <c r="G9" s="79"/>
      <c r="H9" s="79"/>
      <c r="I9" s="79"/>
      <c r="J9" s="124"/>
      <c r="K9" s="125"/>
      <c r="L9" s="125"/>
      <c r="M9" s="125"/>
    </row>
    <row r="10" ht="16.5" customHeight="1" spans="1:13">
      <c r="A10" s="65"/>
      <c r="B10" s="76"/>
      <c r="C10" s="83" t="s">
        <v>68</v>
      </c>
      <c r="D10" s="79"/>
      <c r="E10" s="80"/>
      <c r="F10" s="79"/>
      <c r="G10" s="79"/>
      <c r="H10" s="79"/>
      <c r="I10" s="126">
        <f>+'Ingresos y Deducciones'!K25</f>
        <v>0</v>
      </c>
      <c r="J10" s="127"/>
      <c r="K10" s="125"/>
      <c r="L10" s="125"/>
      <c r="M10" s="125"/>
    </row>
    <row r="11" spans="1:10">
      <c r="A11" s="65"/>
      <c r="B11" s="76"/>
      <c r="C11" s="83" t="s">
        <v>69</v>
      </c>
      <c r="D11" s="79"/>
      <c r="E11" s="80"/>
      <c r="F11" s="79"/>
      <c r="G11" s="79"/>
      <c r="H11" s="79"/>
      <c r="I11" s="126">
        <f>IF(OR('Ingresos y Deducciones'!K9=1,'Ingresos y Deducciones'!K9=2),'Ingresos y Deducciones'!K27+'Ingresos y Deducciones'!K29,0)</f>
        <v>0</v>
      </c>
      <c r="J11" s="127"/>
    </row>
    <row r="12" spans="1:10">
      <c r="A12" s="65"/>
      <c r="B12" s="76"/>
      <c r="C12" s="83" t="s">
        <v>70</v>
      </c>
      <c r="D12" s="79"/>
      <c r="E12" s="80"/>
      <c r="F12" s="79"/>
      <c r="G12" s="79"/>
      <c r="H12" s="79"/>
      <c r="I12" s="126">
        <f>IF(OR('Ingresos y Deducciones'!K9=1,'Ingresos y Deducciones'!K9=2),+'Ingresos y Deducciones'!K31,0)</f>
        <v>0</v>
      </c>
      <c r="J12" s="127"/>
    </row>
    <row r="13" spans="1:10">
      <c r="A13" s="65"/>
      <c r="B13" s="76"/>
      <c r="C13" s="84" t="s">
        <v>71</v>
      </c>
      <c r="D13" s="79"/>
      <c r="E13" s="80"/>
      <c r="F13" s="83"/>
      <c r="G13" s="79"/>
      <c r="H13" s="79"/>
      <c r="I13" s="126">
        <f>'Ingresos y Deducciones'!K33</f>
        <v>0</v>
      </c>
      <c r="J13" s="127"/>
    </row>
    <row r="14" spans="1:10">
      <c r="A14" s="65"/>
      <c r="B14" s="76"/>
      <c r="C14" s="84" t="s">
        <v>72</v>
      </c>
      <c r="D14" s="79"/>
      <c r="E14" s="80"/>
      <c r="F14" s="79"/>
      <c r="G14" s="79"/>
      <c r="H14" s="79"/>
      <c r="I14" s="128">
        <f>+IF('Ingresos y Deducciones'!H14="No",'Detalles de Liquidación'!E35,0)</f>
        <v>0</v>
      </c>
      <c r="J14" s="129"/>
    </row>
    <row r="15" spans="1:10">
      <c r="A15" s="65"/>
      <c r="B15" s="76"/>
      <c r="C15" s="82" t="s">
        <v>73</v>
      </c>
      <c r="D15" s="79"/>
      <c r="E15" s="80"/>
      <c r="F15" s="79"/>
      <c r="G15" s="79"/>
      <c r="H15" s="79"/>
      <c r="I15" s="130">
        <f>SUM(I10:I14)</f>
        <v>0</v>
      </c>
      <c r="J15" s="131"/>
    </row>
    <row r="16" ht="15" customHeight="1" spans="1:10">
      <c r="A16" s="65"/>
      <c r="B16" s="76"/>
      <c r="C16" s="85" t="s">
        <v>121</v>
      </c>
      <c r="D16" s="79"/>
      <c r="E16" s="80"/>
      <c r="F16" s="79"/>
      <c r="G16" s="79"/>
      <c r="H16" s="79"/>
      <c r="I16" s="79"/>
      <c r="J16" s="124"/>
    </row>
    <row r="17" spans="1:10">
      <c r="A17" s="65"/>
      <c r="B17" s="76"/>
      <c r="C17" s="82" t="s">
        <v>74</v>
      </c>
      <c r="D17" s="80"/>
      <c r="E17" s="79"/>
      <c r="F17" s="79"/>
      <c r="G17" s="79"/>
      <c r="H17" s="79"/>
      <c r="I17" s="79"/>
      <c r="J17" s="124"/>
    </row>
    <row r="18" spans="1:10">
      <c r="A18" s="65"/>
      <c r="B18" s="76"/>
      <c r="C18" s="83" t="s">
        <v>75</v>
      </c>
      <c r="D18" s="79"/>
      <c r="E18" s="80"/>
      <c r="F18" s="79"/>
      <c r="G18" s="79"/>
      <c r="H18" s="79"/>
      <c r="I18" s="126">
        <f>'Ingresos y Deducciones'!$K$60</f>
        <v>0</v>
      </c>
      <c r="J18" s="127"/>
    </row>
    <row r="19" spans="1:10">
      <c r="A19" s="65"/>
      <c r="B19" s="76"/>
      <c r="C19" s="83" t="s">
        <v>76</v>
      </c>
      <c r="D19" s="79"/>
      <c r="E19" s="80"/>
      <c r="F19" s="79"/>
      <c r="G19" s="79"/>
      <c r="H19" s="79"/>
      <c r="I19" s="126">
        <f>'Ingresos y Deducciones'!$K$62</f>
        <v>0</v>
      </c>
      <c r="J19" s="127"/>
    </row>
    <row r="20" spans="1:10">
      <c r="A20" s="65"/>
      <c r="B20" s="76"/>
      <c r="C20" s="83" t="s">
        <v>77</v>
      </c>
      <c r="D20" s="79"/>
      <c r="E20" s="80"/>
      <c r="F20" s="79"/>
      <c r="G20" s="79"/>
      <c r="H20" s="79"/>
      <c r="I20" s="126">
        <f>'Ingresos y Deducciones'!K64</f>
        <v>0</v>
      </c>
      <c r="J20" s="127"/>
    </row>
    <row r="21" spans="1:10">
      <c r="A21" s="65"/>
      <c r="B21" s="76"/>
      <c r="C21" s="83" t="s">
        <v>78</v>
      </c>
      <c r="D21" s="79"/>
      <c r="E21" s="80"/>
      <c r="F21" s="79"/>
      <c r="G21" s="79"/>
      <c r="H21" s="79"/>
      <c r="I21" s="126">
        <f>+'Ingresos antes'!K48</f>
        <v>0</v>
      </c>
      <c r="J21" s="127"/>
    </row>
    <row r="22" spans="1:10">
      <c r="A22" s="65"/>
      <c r="B22" s="76"/>
      <c r="C22" s="83" t="s">
        <v>79</v>
      </c>
      <c r="D22" s="79"/>
      <c r="E22" s="80"/>
      <c r="F22" s="79"/>
      <c r="G22" s="79"/>
      <c r="H22" s="79"/>
      <c r="I22" s="126">
        <f>'Ingresos y Deducciones'!$K$51+'Ingresos y Deducciones'!K53</f>
        <v>0</v>
      </c>
      <c r="J22" s="127"/>
    </row>
    <row r="23" spans="1:10">
      <c r="A23" s="65"/>
      <c r="B23" s="76"/>
      <c r="C23" s="83" t="s">
        <v>80</v>
      </c>
      <c r="D23" s="79"/>
      <c r="E23" s="80"/>
      <c r="F23" s="79"/>
      <c r="G23" s="82"/>
      <c r="H23" s="82"/>
      <c r="I23" s="126">
        <f>'Ingresos y Deducciones'!$K$55</f>
        <v>0</v>
      </c>
      <c r="J23" s="127"/>
    </row>
    <row r="24" spans="1:10">
      <c r="A24" s="65"/>
      <c r="B24" s="76"/>
      <c r="C24" s="83" t="s">
        <v>81</v>
      </c>
      <c r="D24" s="79"/>
      <c r="E24" s="80"/>
      <c r="F24" s="79"/>
      <c r="G24" s="82"/>
      <c r="H24" s="82"/>
      <c r="I24" s="126">
        <f>'Ingresos y Deducciones'!K66</f>
        <v>0</v>
      </c>
      <c r="J24" s="127"/>
    </row>
    <row r="25" spans="1:10">
      <c r="A25" s="65"/>
      <c r="B25" s="76"/>
      <c r="C25" s="82" t="s">
        <v>82</v>
      </c>
      <c r="D25" s="79"/>
      <c r="E25" s="80"/>
      <c r="F25" s="79"/>
      <c r="G25" s="82"/>
      <c r="H25" s="82"/>
      <c r="I25" s="130">
        <f>SUM(I18:I24)</f>
        <v>0</v>
      </c>
      <c r="J25" s="131"/>
    </row>
    <row r="26" spans="1:10">
      <c r="A26" s="65"/>
      <c r="B26" s="76"/>
      <c r="C26" s="86"/>
      <c r="D26" s="87"/>
      <c r="E26" s="87"/>
      <c r="F26" s="87"/>
      <c r="G26" s="87"/>
      <c r="H26" s="87"/>
      <c r="I26" s="87"/>
      <c r="J26" s="132"/>
    </row>
    <row r="27" ht="15" hidden="1" spans="1:10">
      <c r="A27" s="65"/>
      <c r="B27" s="76"/>
      <c r="C27" s="88" t="s">
        <v>83</v>
      </c>
      <c r="D27" s="87"/>
      <c r="E27" s="87"/>
      <c r="F27" s="87"/>
      <c r="G27" s="79"/>
      <c r="H27" s="79"/>
      <c r="I27" s="133">
        <f>IF((I43-I47)&gt;0,(I43-I47),0)</f>
        <v>0</v>
      </c>
      <c r="J27" s="134"/>
    </row>
    <row r="28" ht="15" hidden="1" spans="1:10">
      <c r="A28" s="65"/>
      <c r="B28" s="76"/>
      <c r="C28" s="88"/>
      <c r="D28" s="87"/>
      <c r="E28" s="87"/>
      <c r="F28" s="87"/>
      <c r="G28" s="89"/>
      <c r="H28" s="89"/>
      <c r="I28" s="86"/>
      <c r="J28" s="135"/>
    </row>
    <row r="29" ht="15" hidden="1" spans="1:10">
      <c r="A29" s="65"/>
      <c r="B29" s="76"/>
      <c r="C29" s="88"/>
      <c r="D29" s="87"/>
      <c r="E29" s="87"/>
      <c r="F29" s="87"/>
      <c r="G29" s="89"/>
      <c r="H29" s="89"/>
      <c r="I29" s="86"/>
      <c r="J29" s="135"/>
    </row>
    <row r="30" ht="15" hidden="1" spans="1:10">
      <c r="A30" s="65"/>
      <c r="B30" s="76"/>
      <c r="C30" s="88"/>
      <c r="D30" s="87"/>
      <c r="E30" s="87"/>
      <c r="F30" s="87"/>
      <c r="G30" s="89"/>
      <c r="H30" s="89"/>
      <c r="I30" s="86"/>
      <c r="J30" s="135"/>
    </row>
    <row r="31" ht="15" hidden="1" spans="1:10">
      <c r="A31" s="65"/>
      <c r="B31" s="76"/>
      <c r="C31" s="88" t="s">
        <v>84</v>
      </c>
      <c r="D31" s="87"/>
      <c r="E31" s="87"/>
      <c r="F31" s="87"/>
      <c r="G31" s="79"/>
      <c r="H31" s="79"/>
      <c r="I31" s="133">
        <f>+IF('Ingresos y Deducciones'!H12="Si",'Detalles de Liquidación'!I27*0.95,I27)</f>
        <v>0</v>
      </c>
      <c r="J31" s="134"/>
    </row>
    <row r="32" ht="15" spans="1:10">
      <c r="A32" s="90"/>
      <c r="B32" s="91"/>
      <c r="C32" s="92" t="s">
        <v>85</v>
      </c>
      <c r="D32" s="69"/>
      <c r="E32" s="69"/>
      <c r="F32" s="69"/>
      <c r="G32" s="93"/>
      <c r="H32" s="93"/>
      <c r="I32" s="69"/>
      <c r="J32" s="117"/>
    </row>
    <row r="33" spans="1:10">
      <c r="A33" s="90"/>
      <c r="B33" s="76"/>
      <c r="C33" s="79"/>
      <c r="D33" s="80"/>
      <c r="E33" s="79"/>
      <c r="F33" s="79"/>
      <c r="G33" s="79"/>
      <c r="H33" s="79"/>
      <c r="I33" s="79"/>
      <c r="J33" s="124"/>
    </row>
    <row r="34" spans="1:10">
      <c r="A34" s="94"/>
      <c r="B34" s="76"/>
      <c r="C34" s="95" t="s">
        <v>86</v>
      </c>
      <c r="D34" s="96" t="s">
        <v>87</v>
      </c>
      <c r="E34" s="97" t="s">
        <v>88</v>
      </c>
      <c r="F34" s="97" t="s">
        <v>89</v>
      </c>
      <c r="G34" s="97" t="s">
        <v>90</v>
      </c>
      <c r="H34" s="97"/>
      <c r="I34" s="97" t="s">
        <v>91</v>
      </c>
      <c r="J34" s="136"/>
    </row>
    <row r="35" spans="1:10">
      <c r="A35" s="98">
        <f>$I$15</f>
        <v>0</v>
      </c>
      <c r="B35" s="76"/>
      <c r="C35" s="99" t="s">
        <v>122</v>
      </c>
      <c r="D35" s="100">
        <v>0</v>
      </c>
      <c r="E35" s="100">
        <v>39620</v>
      </c>
      <c r="F35" s="100">
        <f t="shared" ref="F35:F41" si="0">MIN(A35,(E35-D35))</f>
        <v>0</v>
      </c>
      <c r="G35" s="101">
        <v>0</v>
      </c>
      <c r="H35" s="101"/>
      <c r="I35" s="100">
        <f>F35*G35</f>
        <v>0</v>
      </c>
      <c r="J35" s="137"/>
    </row>
    <row r="36" spans="1:10">
      <c r="A36" s="94">
        <f t="shared" ref="A36:A42" si="1">IF(A35&gt;(E35-D35),A35-(E35-D35),0)</f>
        <v>0</v>
      </c>
      <c r="B36" s="76"/>
      <c r="C36" s="99" t="s">
        <v>123</v>
      </c>
      <c r="D36" s="100">
        <v>39620</v>
      </c>
      <c r="E36" s="100">
        <v>56600</v>
      </c>
      <c r="F36" s="100">
        <f t="shared" si="0"/>
        <v>0</v>
      </c>
      <c r="G36" s="101">
        <v>0.1</v>
      </c>
      <c r="H36" s="101"/>
      <c r="I36" s="100">
        <f>F36*G36</f>
        <v>0</v>
      </c>
      <c r="J36" s="137"/>
    </row>
    <row r="37" spans="1:10">
      <c r="A37" s="94">
        <f t="shared" si="1"/>
        <v>0</v>
      </c>
      <c r="B37" s="76"/>
      <c r="C37" s="99" t="s">
        <v>124</v>
      </c>
      <c r="D37" s="100">
        <v>56600</v>
      </c>
      <c r="E37" s="100">
        <v>84900</v>
      </c>
      <c r="F37" s="100">
        <f t="shared" si="0"/>
        <v>0</v>
      </c>
      <c r="G37" s="101">
        <v>0.15</v>
      </c>
      <c r="H37" s="101"/>
      <c r="I37" s="100">
        <f t="shared" ref="I37:I42" si="2">F37*G37</f>
        <v>0</v>
      </c>
      <c r="J37" s="137"/>
    </row>
    <row r="38" spans="1:10">
      <c r="A38" s="94">
        <f t="shared" si="1"/>
        <v>0</v>
      </c>
      <c r="B38" s="76"/>
      <c r="C38" s="99" t="s">
        <v>125</v>
      </c>
      <c r="D38" s="100">
        <v>84900</v>
      </c>
      <c r="E38" s="100">
        <v>169800</v>
      </c>
      <c r="F38" s="100">
        <f t="shared" si="0"/>
        <v>0</v>
      </c>
      <c r="G38" s="101">
        <v>0.24</v>
      </c>
      <c r="H38" s="101"/>
      <c r="I38" s="100">
        <f t="shared" si="2"/>
        <v>0</v>
      </c>
      <c r="J38" s="137"/>
    </row>
    <row r="39" spans="1:10">
      <c r="A39" s="94">
        <f t="shared" si="1"/>
        <v>0</v>
      </c>
      <c r="B39" s="76"/>
      <c r="C39" s="99" t="s">
        <v>126</v>
      </c>
      <c r="D39" s="100">
        <v>169800</v>
      </c>
      <c r="E39" s="100">
        <v>283000</v>
      </c>
      <c r="F39" s="100">
        <f t="shared" si="0"/>
        <v>0</v>
      </c>
      <c r="G39" s="101">
        <v>0.25</v>
      </c>
      <c r="H39" s="101"/>
      <c r="I39" s="100">
        <f t="shared" si="2"/>
        <v>0</v>
      </c>
      <c r="J39" s="137"/>
    </row>
    <row r="40" spans="1:10">
      <c r="A40" s="94">
        <f t="shared" si="1"/>
        <v>0</v>
      </c>
      <c r="B40" s="76"/>
      <c r="C40" s="99" t="s">
        <v>127</v>
      </c>
      <c r="D40" s="100">
        <v>283000</v>
      </c>
      <c r="E40" s="100">
        <v>424500</v>
      </c>
      <c r="F40" s="100">
        <f t="shared" si="0"/>
        <v>0</v>
      </c>
      <c r="G40" s="101">
        <v>0.27</v>
      </c>
      <c r="H40" s="101"/>
      <c r="I40" s="100">
        <f t="shared" si="2"/>
        <v>0</v>
      </c>
      <c r="J40" s="137"/>
    </row>
    <row r="41" spans="1:10">
      <c r="A41" s="94">
        <f t="shared" si="1"/>
        <v>0</v>
      </c>
      <c r="B41" s="76"/>
      <c r="C41" s="99" t="s">
        <v>128</v>
      </c>
      <c r="D41" s="100">
        <v>424500</v>
      </c>
      <c r="E41" s="100">
        <v>650900</v>
      </c>
      <c r="F41" s="100">
        <f t="shared" si="0"/>
        <v>0</v>
      </c>
      <c r="G41" s="101">
        <v>0.31</v>
      </c>
      <c r="H41" s="101"/>
      <c r="I41" s="100">
        <f t="shared" si="2"/>
        <v>0</v>
      </c>
      <c r="J41" s="137"/>
    </row>
    <row r="42" spans="1:10">
      <c r="A42" s="94">
        <f t="shared" si="1"/>
        <v>0</v>
      </c>
      <c r="B42" s="76"/>
      <c r="C42" s="99" t="s">
        <v>129</v>
      </c>
      <c r="D42" s="100">
        <v>650900</v>
      </c>
      <c r="E42" s="102"/>
      <c r="F42" s="100">
        <f>A42</f>
        <v>0</v>
      </c>
      <c r="G42" s="101">
        <v>0.36</v>
      </c>
      <c r="H42" s="101"/>
      <c r="I42" s="100">
        <f t="shared" si="2"/>
        <v>0</v>
      </c>
      <c r="J42" s="137"/>
    </row>
    <row r="43" ht="14.25" spans="1:10">
      <c r="A43" s="94"/>
      <c r="B43" s="76"/>
      <c r="C43" s="79"/>
      <c r="D43" s="80"/>
      <c r="E43" s="103"/>
      <c r="F43" s="100">
        <f>SUM(F35:F42)</f>
        <v>0</v>
      </c>
      <c r="G43" s="104"/>
      <c r="H43" s="104"/>
      <c r="I43" s="138">
        <f>SUM(I35:I42)</f>
        <v>0</v>
      </c>
      <c r="J43" s="139"/>
    </row>
    <row r="44" ht="14.25" spans="1:10">
      <c r="A44" s="94"/>
      <c r="B44" s="76"/>
      <c r="C44" s="79"/>
      <c r="D44" s="80"/>
      <c r="E44" s="103"/>
      <c r="F44" s="100"/>
      <c r="G44" s="104"/>
      <c r="H44" s="104"/>
      <c r="I44" s="138"/>
      <c r="J44" s="139"/>
    </row>
    <row r="45" spans="1:10">
      <c r="A45" s="94"/>
      <c r="B45" s="76"/>
      <c r="C45" s="95" t="s">
        <v>86</v>
      </c>
      <c r="D45" s="105"/>
      <c r="E45" s="106" t="s">
        <v>92</v>
      </c>
      <c r="F45" s="107" t="s">
        <v>93</v>
      </c>
      <c r="G45" s="97" t="s">
        <v>90</v>
      </c>
      <c r="H45" s="97"/>
      <c r="I45" s="107" t="s">
        <v>94</v>
      </c>
      <c r="J45" s="140"/>
    </row>
    <row r="46" spans="1:10">
      <c r="A46" s="94">
        <v>0</v>
      </c>
      <c r="B46" s="76"/>
      <c r="C46" s="99" t="s">
        <v>130</v>
      </c>
      <c r="D46" s="108">
        <f>'Ingresos y Deducciones'!K35-'Ingresos y Deducciones'!K33-'Ingresos y Deducciones'!K31</f>
        <v>0</v>
      </c>
      <c r="E46" s="108"/>
      <c r="F46" s="100">
        <f>+I25</f>
        <v>0</v>
      </c>
      <c r="G46" s="101">
        <f>IF(D46&gt;'Parámetros antes'!H30,'Parámetros antes'!I30,'Parámetros antes'!I29)</f>
        <v>0.1</v>
      </c>
      <c r="H46" s="101"/>
      <c r="I46" s="100">
        <f>F46*G46</f>
        <v>0</v>
      </c>
      <c r="J46" s="137"/>
    </row>
    <row r="47" ht="14.25" spans="1:10">
      <c r="A47" s="94"/>
      <c r="B47" s="76"/>
      <c r="C47" s="79"/>
      <c r="D47" s="102"/>
      <c r="E47" s="103"/>
      <c r="F47" s="100"/>
      <c r="G47" s="104"/>
      <c r="H47" s="104"/>
      <c r="I47" s="138">
        <f>SUM(I46:I46)</f>
        <v>0</v>
      </c>
      <c r="J47" s="139"/>
    </row>
    <row r="48" spans="1:10">
      <c r="A48" s="109"/>
      <c r="B48" s="76"/>
      <c r="C48" s="79"/>
      <c r="D48" s="79"/>
      <c r="E48" s="80"/>
      <c r="F48" s="79"/>
      <c r="G48" s="79"/>
      <c r="H48" s="79"/>
      <c r="I48" s="79"/>
      <c r="J48" s="124"/>
    </row>
    <row r="49" spans="1:10">
      <c r="A49" s="109"/>
      <c r="B49" s="91"/>
      <c r="C49" s="110"/>
      <c r="D49" s="110"/>
      <c r="E49" s="111"/>
      <c r="F49" s="110"/>
      <c r="G49" s="110"/>
      <c r="H49" s="110"/>
      <c r="I49" s="110"/>
      <c r="J49" s="141"/>
    </row>
    <row r="50" ht="15" spans="1:10">
      <c r="A50" s="109"/>
      <c r="B50" s="76"/>
      <c r="C50" s="112" t="s">
        <v>83</v>
      </c>
      <c r="D50" s="87"/>
      <c r="E50" s="87"/>
      <c r="F50" s="87"/>
      <c r="G50" s="79"/>
      <c r="H50" s="79"/>
      <c r="I50" s="142">
        <f>IF((I43-I47)&gt;0,(I43-I47),0)</f>
        <v>0</v>
      </c>
      <c r="J50" s="143"/>
    </row>
    <row r="51" ht="15" spans="1:10">
      <c r="A51" s="109"/>
      <c r="B51" s="76"/>
      <c r="C51" s="112"/>
      <c r="D51" s="87"/>
      <c r="E51" s="87"/>
      <c r="F51" s="87"/>
      <c r="G51" s="89"/>
      <c r="H51" s="89"/>
      <c r="I51" s="144"/>
      <c r="J51" s="145"/>
    </row>
    <row r="52" ht="15" spans="1:10">
      <c r="A52" s="109"/>
      <c r="B52" s="76"/>
      <c r="C52" s="112" t="s">
        <v>95</v>
      </c>
      <c r="D52" s="87"/>
      <c r="E52" s="87"/>
      <c r="F52" s="87"/>
      <c r="G52" s="79"/>
      <c r="H52" s="79"/>
      <c r="I52" s="142" t="str">
        <f>IF('Ingresos y Deducciones'!H16="No","No corresponde",IF(AND('Ingresos y Deducciones'!H16="Si",SUM(I10:I11)&lt;='Ingresos y Deducciones'!F36),0,I50))</f>
        <v>No corresponde</v>
      </c>
      <c r="J52" s="143"/>
    </row>
    <row r="53" ht="15" spans="1:10">
      <c r="A53" s="109"/>
      <c r="B53" s="76"/>
      <c r="C53" s="112"/>
      <c r="D53" s="87"/>
      <c r="E53" s="87"/>
      <c r="F53" s="87"/>
      <c r="G53" s="89"/>
      <c r="H53" s="89"/>
      <c r="I53" s="144"/>
      <c r="J53" s="145"/>
    </row>
    <row r="54" ht="15" spans="1:10">
      <c r="A54" s="109"/>
      <c r="B54" s="76"/>
      <c r="C54" s="112" t="s">
        <v>96</v>
      </c>
      <c r="D54" s="87"/>
      <c r="E54" s="87"/>
      <c r="F54" s="87"/>
      <c r="G54" s="79"/>
      <c r="H54" s="79"/>
      <c r="I54" s="146" t="str">
        <f>+IF('Ingresos y Deducciones'!H12="No","-",I50*0.95)</f>
        <v>-</v>
      </c>
      <c r="J54" s="147"/>
    </row>
    <row r="55" ht="15" spans="1:10">
      <c r="A55" s="109"/>
      <c r="B55" s="113"/>
      <c r="C55" s="114"/>
      <c r="D55" s="115"/>
      <c r="E55" s="115"/>
      <c r="F55" s="115"/>
      <c r="G55" s="116"/>
      <c r="H55" s="116"/>
      <c r="I55" s="148"/>
      <c r="J55" s="149"/>
    </row>
    <row r="56" spans="1:10">
      <c r="A56" s="65"/>
      <c r="B56" s="76"/>
      <c r="C56" s="79"/>
      <c r="D56" s="79"/>
      <c r="E56" s="80"/>
      <c r="F56" s="79"/>
      <c r="G56" s="79"/>
      <c r="H56" s="79"/>
      <c r="I56" s="79"/>
      <c r="J56" s="124"/>
    </row>
    <row r="57" spans="1:10">
      <c r="A57" s="65"/>
      <c r="B57" s="76"/>
      <c r="C57" s="79"/>
      <c r="D57" s="79"/>
      <c r="E57" s="80"/>
      <c r="F57" s="79"/>
      <c r="G57" s="79"/>
      <c r="H57" s="79"/>
      <c r="I57" s="79"/>
      <c r="J57" s="124"/>
    </row>
    <row r="58" spans="1:10">
      <c r="A58" s="65"/>
      <c r="B58" s="76"/>
      <c r="C58" s="79"/>
      <c r="D58" s="79"/>
      <c r="E58" s="80"/>
      <c r="F58" s="79"/>
      <c r="G58" s="79"/>
      <c r="H58" s="79"/>
      <c r="I58" s="79"/>
      <c r="J58" s="124"/>
    </row>
    <row r="59" spans="1:10">
      <c r="A59" s="65"/>
      <c r="B59" s="76"/>
      <c r="C59" s="79"/>
      <c r="D59" s="79"/>
      <c r="E59" s="80"/>
      <c r="F59" s="79"/>
      <c r="G59" s="79"/>
      <c r="H59" s="79"/>
      <c r="I59" s="79"/>
      <c r="J59" s="124"/>
    </row>
    <row r="60" spans="1:10">
      <c r="A60" s="65"/>
      <c r="B60" s="76"/>
      <c r="C60" s="79"/>
      <c r="D60" s="79"/>
      <c r="E60" s="80"/>
      <c r="F60" s="79"/>
      <c r="G60" s="79"/>
      <c r="H60" s="79"/>
      <c r="I60" s="79"/>
      <c r="J60" s="124"/>
    </row>
    <row r="61" spans="1:10">
      <c r="A61" s="65"/>
      <c r="B61" s="76"/>
      <c r="C61" s="79"/>
      <c r="D61" s="79"/>
      <c r="E61" s="80"/>
      <c r="F61" s="79"/>
      <c r="G61" s="79"/>
      <c r="H61" s="79"/>
      <c r="I61" s="79"/>
      <c r="J61" s="124"/>
    </row>
    <row r="62" spans="1:10">
      <c r="A62" s="65"/>
      <c r="B62" s="76"/>
      <c r="C62" s="79"/>
      <c r="D62" s="79"/>
      <c r="E62" s="80"/>
      <c r="F62" s="79"/>
      <c r="G62" s="79"/>
      <c r="H62" s="79"/>
      <c r="I62" s="79"/>
      <c r="J62" s="124"/>
    </row>
    <row r="63" spans="1:10">
      <c r="A63" s="65"/>
      <c r="B63" s="76"/>
      <c r="C63" s="79"/>
      <c r="D63" s="79"/>
      <c r="E63" s="80"/>
      <c r="F63" s="79"/>
      <c r="G63" s="79"/>
      <c r="H63" s="79"/>
      <c r="I63" s="79"/>
      <c r="J63" s="124"/>
    </row>
    <row r="64" spans="1:10">
      <c r="A64" s="65"/>
      <c r="B64" s="76"/>
      <c r="C64" s="79"/>
      <c r="D64" s="79"/>
      <c r="E64" s="80"/>
      <c r="F64" s="79"/>
      <c r="G64" s="79"/>
      <c r="H64" s="79"/>
      <c r="I64" s="79"/>
      <c r="J64" s="124"/>
    </row>
    <row r="65" spans="1:10">
      <c r="A65" s="65"/>
      <c r="B65" s="76"/>
      <c r="C65" s="79"/>
      <c r="D65" s="79"/>
      <c r="E65" s="80"/>
      <c r="F65" s="79"/>
      <c r="G65" s="79"/>
      <c r="H65" s="79"/>
      <c r="I65" s="79"/>
      <c r="J65" s="124"/>
    </row>
    <row r="66" spans="1:10">
      <c r="A66" s="65"/>
      <c r="B66" s="76"/>
      <c r="C66" s="79"/>
      <c r="D66" s="79"/>
      <c r="E66" s="80"/>
      <c r="F66" s="79"/>
      <c r="G66" s="79"/>
      <c r="H66" s="79"/>
      <c r="I66" s="79"/>
      <c r="J66" s="124"/>
    </row>
    <row r="67" spans="1:10">
      <c r="A67" s="65"/>
      <c r="B67" s="76"/>
      <c r="C67" s="79"/>
      <c r="D67" s="79"/>
      <c r="E67" s="80"/>
      <c r="F67" s="79"/>
      <c r="G67" s="79"/>
      <c r="H67" s="79"/>
      <c r="I67" s="79"/>
      <c r="J67" s="124"/>
    </row>
    <row r="68" spans="1:10">
      <c r="A68" s="65"/>
      <c r="B68" s="76"/>
      <c r="C68" s="79"/>
      <c r="D68" s="79"/>
      <c r="E68" s="80"/>
      <c r="F68" s="79"/>
      <c r="G68" s="79"/>
      <c r="H68" s="79"/>
      <c r="I68" s="79"/>
      <c r="J68" s="124"/>
    </row>
    <row r="69" spans="1:10">
      <c r="A69" s="65"/>
      <c r="B69" s="76"/>
      <c r="C69" s="79"/>
      <c r="D69" s="79"/>
      <c r="E69" s="80"/>
      <c r="F69" s="79"/>
      <c r="G69" s="79"/>
      <c r="H69" s="79"/>
      <c r="I69" s="79"/>
      <c r="J69" s="124"/>
    </row>
    <row r="70" spans="1:10">
      <c r="A70" s="65"/>
      <c r="B70" s="76"/>
      <c r="C70" s="79"/>
      <c r="D70" s="79"/>
      <c r="E70" s="80"/>
      <c r="F70" s="79"/>
      <c r="G70" s="79"/>
      <c r="H70" s="79"/>
      <c r="I70" s="79"/>
      <c r="J70" s="124"/>
    </row>
    <row r="71" spans="1:10">
      <c r="A71" s="65"/>
      <c r="B71" s="76"/>
      <c r="C71" s="79"/>
      <c r="D71" s="79"/>
      <c r="E71" s="80"/>
      <c r="F71" s="79"/>
      <c r="G71" s="79"/>
      <c r="H71" s="79"/>
      <c r="I71" s="79"/>
      <c r="J71" s="124"/>
    </row>
    <row r="72" spans="1:10">
      <c r="A72" s="65"/>
      <c r="B72" s="76"/>
      <c r="C72" s="79"/>
      <c r="D72" s="79"/>
      <c r="E72" s="80"/>
      <c r="F72" s="79"/>
      <c r="G72" s="79"/>
      <c r="H72" s="79"/>
      <c r="I72" s="79"/>
      <c r="J72" s="124"/>
    </row>
    <row r="73" spans="1:10">
      <c r="A73" s="65"/>
      <c r="B73" s="76"/>
      <c r="C73" s="79"/>
      <c r="D73" s="79"/>
      <c r="E73" s="80"/>
      <c r="F73" s="79"/>
      <c r="G73" s="79"/>
      <c r="H73" s="79"/>
      <c r="I73" s="79"/>
      <c r="J73" s="124"/>
    </row>
    <row r="74" spans="1:10">
      <c r="A74" s="65"/>
      <c r="B74" s="76"/>
      <c r="C74" s="79"/>
      <c r="D74" s="79"/>
      <c r="E74" s="80"/>
      <c r="F74" s="79"/>
      <c r="G74" s="79"/>
      <c r="H74" s="79"/>
      <c r="I74" s="79"/>
      <c r="J74" s="124"/>
    </row>
    <row r="75" spans="1:10">
      <c r="A75" s="65"/>
      <c r="B75" s="76"/>
      <c r="C75" s="79"/>
      <c r="D75" s="79"/>
      <c r="E75" s="80"/>
      <c r="F75" s="79"/>
      <c r="G75" s="79"/>
      <c r="H75" s="79"/>
      <c r="I75" s="79"/>
      <c r="J75" s="124"/>
    </row>
    <row r="76" spans="1:10">
      <c r="A76" s="65"/>
      <c r="B76" s="76"/>
      <c r="C76" s="79"/>
      <c r="D76" s="79"/>
      <c r="E76" s="80"/>
      <c r="F76" s="79"/>
      <c r="G76" s="79"/>
      <c r="H76" s="79"/>
      <c r="I76" s="79"/>
      <c r="J76" s="124"/>
    </row>
    <row r="77" spans="1:10">
      <c r="A77" s="65"/>
      <c r="B77" s="76"/>
      <c r="C77" s="79"/>
      <c r="D77" s="79"/>
      <c r="E77" s="80"/>
      <c r="F77" s="79"/>
      <c r="G77" s="79"/>
      <c r="H77" s="79"/>
      <c r="I77" s="79"/>
      <c r="J77" s="124"/>
    </row>
    <row r="78" spans="1:10">
      <c r="A78" s="65"/>
      <c r="B78" s="76"/>
      <c r="C78" s="79"/>
      <c r="D78" s="79"/>
      <c r="E78" s="80"/>
      <c r="F78" s="79"/>
      <c r="G78" s="79"/>
      <c r="H78" s="79"/>
      <c r="I78" s="79"/>
      <c r="J78" s="124"/>
    </row>
    <row r="79" spans="1:10">
      <c r="A79" s="65"/>
      <c r="B79" s="76"/>
      <c r="C79" s="79"/>
      <c r="D79" s="79"/>
      <c r="E79" s="80"/>
      <c r="F79" s="79"/>
      <c r="G79" s="79"/>
      <c r="H79" s="79"/>
      <c r="I79" s="79"/>
      <c r="J79" s="124"/>
    </row>
    <row r="80" spans="1:10">
      <c r="A80" s="65"/>
      <c r="B80" s="76"/>
      <c r="C80" s="79"/>
      <c r="D80" s="79"/>
      <c r="E80" s="80"/>
      <c r="F80" s="79"/>
      <c r="G80" s="79"/>
      <c r="H80" s="79"/>
      <c r="I80" s="79"/>
      <c r="J80" s="124"/>
    </row>
    <row r="81" spans="1:10">
      <c r="A81" s="65"/>
      <c r="B81" s="76"/>
      <c r="C81" s="79"/>
      <c r="D81" s="79"/>
      <c r="E81" s="80"/>
      <c r="F81" s="79"/>
      <c r="G81" s="79"/>
      <c r="H81" s="79"/>
      <c r="I81" s="79"/>
      <c r="J81" s="124"/>
    </row>
    <row r="82" spans="1:10">
      <c r="A82" s="65"/>
      <c r="B82" s="113"/>
      <c r="C82" s="116"/>
      <c r="D82" s="116"/>
      <c r="E82" s="150"/>
      <c r="F82" s="116"/>
      <c r="G82" s="116"/>
      <c r="H82" s="116"/>
      <c r="I82" s="151" t="s">
        <v>63</v>
      </c>
      <c r="J82" s="152"/>
    </row>
  </sheetData>
  <protectedRanges>
    <protectedRange sqref="C5:L5" name="Rango1"/>
  </protectedRanges>
  <mergeCells count="2">
    <mergeCell ref="K5:L5"/>
    <mergeCell ref="D46:E46"/>
  </mergeCells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33"/>
  <sheetViews>
    <sheetView showGridLines="0" topLeftCell="A16" workbookViewId="0">
      <selection activeCell="I30" sqref="I30"/>
    </sheetView>
  </sheetViews>
  <sheetFormatPr defaultColWidth="11.4285714285714" defaultRowHeight="12.75" zeroHeight="1"/>
  <cols>
    <col min="1" max="1" width="6.14285714285714" style="1" customWidth="1"/>
    <col min="2" max="2" width="6.14285714285714" style="2" customWidth="1"/>
    <col min="3" max="3" width="8.71428571428571" style="2" customWidth="1"/>
    <col min="4" max="4" width="16.5714285714286" style="2" customWidth="1"/>
    <col min="5" max="5" width="14.8571428571429" style="2" customWidth="1"/>
    <col min="6" max="6" width="11.5714285714286" style="2" customWidth="1"/>
    <col min="7" max="7" width="12.8571428571429" style="2" customWidth="1"/>
    <col min="8" max="8" width="11.5714285714286" style="2" customWidth="1"/>
    <col min="9" max="9" width="10.2857142857143" style="2" customWidth="1"/>
    <col min="10" max="10" width="6.42857142857143" style="2" customWidth="1"/>
    <col min="11" max="11" width="2.71428571428571" style="2" customWidth="1"/>
    <col min="12" max="16384" width="11.4285714285714" style="1"/>
  </cols>
  <sheetData>
    <row r="1" ht="14.25" customHeight="1" spans="2:11"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2:11">
      <c r="B2" s="3"/>
      <c r="C2" s="4"/>
      <c r="D2" s="4"/>
      <c r="E2" s="4"/>
      <c r="F2" s="4"/>
      <c r="G2" s="4"/>
      <c r="H2" s="4"/>
      <c r="I2" s="4"/>
      <c r="J2" s="4"/>
      <c r="K2" s="39"/>
    </row>
    <row r="3" ht="16.5" customHeight="1" spans="2:12">
      <c r="B3" s="5"/>
      <c r="C3" s="6" t="s">
        <v>131</v>
      </c>
      <c r="D3" s="6"/>
      <c r="E3" s="6"/>
      <c r="F3" s="6"/>
      <c r="G3" s="6"/>
      <c r="H3" s="6"/>
      <c r="I3" s="6"/>
      <c r="J3" s="6"/>
      <c r="K3" s="40"/>
      <c r="L3" s="41"/>
    </row>
    <row r="4" ht="19.5" customHeight="1" spans="2:12">
      <c r="B4" s="5"/>
      <c r="C4" s="7" t="s">
        <v>98</v>
      </c>
      <c r="D4" s="7"/>
      <c r="E4" s="7"/>
      <c r="F4" s="7"/>
      <c r="G4" s="7"/>
      <c r="H4" s="7"/>
      <c r="I4" s="7"/>
      <c r="J4" s="7"/>
      <c r="K4" s="42"/>
      <c r="L4" s="43"/>
    </row>
    <row r="5" ht="14.25" customHeight="1" spans="2:12">
      <c r="B5" s="5"/>
      <c r="C5" s="8" t="s">
        <v>132</v>
      </c>
      <c r="D5" s="8"/>
      <c r="E5" s="8"/>
      <c r="F5" s="8"/>
      <c r="G5" s="8"/>
      <c r="H5" s="8"/>
      <c r="I5" s="8"/>
      <c r="J5" s="8"/>
      <c r="K5" s="44"/>
      <c r="L5" s="41"/>
    </row>
    <row r="6" ht="14.25" customHeight="1" spans="2:12">
      <c r="B6" s="9"/>
      <c r="C6" s="10"/>
      <c r="D6" s="10"/>
      <c r="E6" s="10"/>
      <c r="F6" s="11" t="s">
        <v>116</v>
      </c>
      <c r="G6" s="10"/>
      <c r="H6" s="10"/>
      <c r="I6" s="10"/>
      <c r="J6" s="10"/>
      <c r="K6" s="45"/>
      <c r="L6" s="41"/>
    </row>
    <row r="7" ht="9" customHeight="1" spans="2:12">
      <c r="B7" s="5"/>
      <c r="C7" s="12"/>
      <c r="D7" s="13"/>
      <c r="E7" s="13"/>
      <c r="F7" s="13"/>
      <c r="G7" s="13"/>
      <c r="H7" s="13"/>
      <c r="I7" s="13"/>
      <c r="J7" s="13"/>
      <c r="K7" s="46"/>
      <c r="L7" s="41"/>
    </row>
    <row r="8" ht="20.25" customHeight="1" spans="2:11">
      <c r="B8" s="14"/>
      <c r="C8" s="15" t="s">
        <v>133</v>
      </c>
      <c r="D8" s="16"/>
      <c r="E8" s="16"/>
      <c r="F8" s="16"/>
      <c r="G8" s="16"/>
      <c r="H8" s="16"/>
      <c r="I8" s="16"/>
      <c r="J8" s="16"/>
      <c r="K8" s="47"/>
    </row>
    <row r="9" spans="2:11">
      <c r="B9" s="14"/>
      <c r="C9" s="17" t="s">
        <v>101</v>
      </c>
      <c r="D9" s="17"/>
      <c r="E9" s="17"/>
      <c r="F9" s="17"/>
      <c r="G9" s="17"/>
      <c r="H9" s="17"/>
      <c r="I9" s="48">
        <v>5660</v>
      </c>
      <c r="J9" s="49"/>
      <c r="K9" s="47"/>
    </row>
    <row r="10" spans="2:11">
      <c r="B10" s="14"/>
      <c r="C10" s="17" t="s">
        <v>75</v>
      </c>
      <c r="D10" s="17"/>
      <c r="E10" s="17"/>
      <c r="F10" s="17"/>
      <c r="G10" s="17"/>
      <c r="H10" s="17"/>
      <c r="I10" s="50">
        <v>0.15</v>
      </c>
      <c r="J10" s="16"/>
      <c r="K10" s="47"/>
    </row>
    <row r="11" spans="2:11">
      <c r="B11" s="14"/>
      <c r="C11" s="17" t="s">
        <v>102</v>
      </c>
      <c r="D11" s="17"/>
      <c r="E11" s="17"/>
      <c r="F11" s="17"/>
      <c r="G11" s="17"/>
      <c r="H11" s="17"/>
      <c r="I11" s="51">
        <v>0.045</v>
      </c>
      <c r="J11" s="52"/>
      <c r="K11" s="47"/>
    </row>
    <row r="12" spans="2:11">
      <c r="B12" s="14"/>
      <c r="C12" s="17" t="s">
        <v>103</v>
      </c>
      <c r="D12" s="17"/>
      <c r="E12" s="17"/>
      <c r="F12" s="17"/>
      <c r="G12" s="17"/>
      <c r="H12" s="17"/>
      <c r="I12" s="53">
        <v>0.001</v>
      </c>
      <c r="J12" s="52"/>
      <c r="K12" s="47"/>
    </row>
    <row r="13" spans="2:11">
      <c r="B13" s="14"/>
      <c r="C13" s="17" t="s">
        <v>104</v>
      </c>
      <c r="D13" s="17"/>
      <c r="E13" s="17"/>
      <c r="F13" s="17"/>
      <c r="G13" s="17"/>
      <c r="H13" s="17"/>
      <c r="I13" s="48">
        <v>236309</v>
      </c>
      <c r="J13" s="16"/>
      <c r="K13" s="47"/>
    </row>
    <row r="14" spans="2:11">
      <c r="B14" s="14"/>
      <c r="C14" s="16"/>
      <c r="D14" s="16"/>
      <c r="E14" s="16"/>
      <c r="F14" s="16"/>
      <c r="G14" s="16"/>
      <c r="H14" s="16"/>
      <c r="I14" s="54"/>
      <c r="J14" s="49"/>
      <c r="K14" s="47"/>
    </row>
    <row r="15" ht="13.5" spans="2:11">
      <c r="B15" s="14"/>
      <c r="C15" s="16" t="s">
        <v>106</v>
      </c>
      <c r="D15" s="16"/>
      <c r="E15" s="16"/>
      <c r="F15" s="16"/>
      <c r="G15" s="16"/>
      <c r="H15" s="16"/>
      <c r="I15" s="16"/>
      <c r="J15" s="49"/>
      <c r="K15" s="47"/>
    </row>
    <row r="16" spans="2:11">
      <c r="B16" s="14"/>
      <c r="C16" s="18" t="s">
        <v>87</v>
      </c>
      <c r="D16" s="19"/>
      <c r="E16" s="19"/>
      <c r="F16" s="19" t="s">
        <v>107</v>
      </c>
      <c r="G16" s="19"/>
      <c r="H16" s="19"/>
      <c r="I16" s="55" t="s">
        <v>90</v>
      </c>
      <c r="J16" s="56"/>
      <c r="K16" s="47"/>
    </row>
    <row r="17" spans="2:11">
      <c r="B17" s="14"/>
      <c r="C17" s="20">
        <v>0</v>
      </c>
      <c r="D17" s="21" t="s">
        <v>108</v>
      </c>
      <c r="E17" s="22">
        <f t="shared" ref="E17:E24" si="0">C17*$I$9</f>
        <v>0</v>
      </c>
      <c r="F17" s="23">
        <f>84/12</f>
        <v>7</v>
      </c>
      <c r="G17" s="21" t="s">
        <v>108</v>
      </c>
      <c r="H17" s="22">
        <f t="shared" ref="H17:H23" si="1">F17*$I$9</f>
        <v>39620</v>
      </c>
      <c r="I17" s="57">
        <v>0</v>
      </c>
      <c r="J17" s="49"/>
      <c r="K17" s="47"/>
    </row>
    <row r="18" spans="2:11">
      <c r="B18" s="14"/>
      <c r="C18" s="20">
        <f t="shared" ref="C18:C24" si="2">+F17</f>
        <v>7</v>
      </c>
      <c r="D18" s="21" t="s">
        <v>108</v>
      </c>
      <c r="E18" s="22">
        <f t="shared" si="0"/>
        <v>39620</v>
      </c>
      <c r="F18" s="23">
        <f>120/12</f>
        <v>10</v>
      </c>
      <c r="G18" s="21" t="s">
        <v>108</v>
      </c>
      <c r="H18" s="22">
        <f t="shared" si="1"/>
        <v>56600</v>
      </c>
      <c r="I18" s="57">
        <v>0.1</v>
      </c>
      <c r="J18" s="56" t="s">
        <v>109</v>
      </c>
      <c r="K18" s="47"/>
    </row>
    <row r="19" spans="2:11">
      <c r="B19" s="14"/>
      <c r="C19" s="20">
        <f t="shared" si="2"/>
        <v>10</v>
      </c>
      <c r="D19" s="21" t="s">
        <v>108</v>
      </c>
      <c r="E19" s="22">
        <f t="shared" si="0"/>
        <v>56600</v>
      </c>
      <c r="F19" s="23">
        <f>180/12</f>
        <v>15</v>
      </c>
      <c r="G19" s="21" t="s">
        <v>108</v>
      </c>
      <c r="H19" s="22">
        <f t="shared" si="1"/>
        <v>84900</v>
      </c>
      <c r="I19" s="57">
        <v>0.15</v>
      </c>
      <c r="J19" s="49"/>
      <c r="K19" s="47"/>
    </row>
    <row r="20" spans="2:11">
      <c r="B20" s="14"/>
      <c r="C20" s="20">
        <f t="shared" si="2"/>
        <v>15</v>
      </c>
      <c r="D20" s="21" t="s">
        <v>108</v>
      </c>
      <c r="E20" s="22">
        <f t="shared" si="0"/>
        <v>84900</v>
      </c>
      <c r="F20" s="23">
        <f>360/12</f>
        <v>30</v>
      </c>
      <c r="G20" s="21" t="s">
        <v>108</v>
      </c>
      <c r="H20" s="22">
        <f t="shared" si="1"/>
        <v>169800</v>
      </c>
      <c r="I20" s="57">
        <v>0.24</v>
      </c>
      <c r="J20" s="54"/>
      <c r="K20" s="47"/>
    </row>
    <row r="21" spans="2:11">
      <c r="B21" s="14"/>
      <c r="C21" s="20">
        <v>30</v>
      </c>
      <c r="D21" s="21" t="s">
        <v>108</v>
      </c>
      <c r="E21" s="22">
        <f t="shared" si="0"/>
        <v>169800</v>
      </c>
      <c r="F21" s="23">
        <f>600/12</f>
        <v>50</v>
      </c>
      <c r="G21" s="21" t="s">
        <v>108</v>
      </c>
      <c r="H21" s="22">
        <f t="shared" si="1"/>
        <v>283000</v>
      </c>
      <c r="I21" s="57">
        <v>0.25</v>
      </c>
      <c r="J21" s="54"/>
      <c r="K21" s="47"/>
    </row>
    <row r="22" spans="2:11">
      <c r="B22" s="14"/>
      <c r="C22" s="20">
        <v>50</v>
      </c>
      <c r="D22" s="21" t="s">
        <v>108</v>
      </c>
      <c r="E22" s="22">
        <f t="shared" si="0"/>
        <v>283000</v>
      </c>
      <c r="F22" s="23">
        <f>900/12</f>
        <v>75</v>
      </c>
      <c r="G22" s="21" t="s">
        <v>108</v>
      </c>
      <c r="H22" s="22">
        <f t="shared" si="1"/>
        <v>424500</v>
      </c>
      <c r="I22" s="57">
        <v>0.27</v>
      </c>
      <c r="J22" s="54"/>
      <c r="K22" s="47"/>
    </row>
    <row r="23" spans="2:11">
      <c r="B23" s="14"/>
      <c r="C23" s="20">
        <f>+F22</f>
        <v>75</v>
      </c>
      <c r="D23" s="21" t="s">
        <v>108</v>
      </c>
      <c r="E23" s="22">
        <f t="shared" si="0"/>
        <v>424500</v>
      </c>
      <c r="F23" s="23">
        <f>1380/12</f>
        <v>115</v>
      </c>
      <c r="G23" s="21" t="s">
        <v>108</v>
      </c>
      <c r="H23" s="22">
        <f t="shared" si="1"/>
        <v>650900</v>
      </c>
      <c r="I23" s="57">
        <v>0.31</v>
      </c>
      <c r="J23" s="54"/>
      <c r="K23" s="47"/>
    </row>
    <row r="24" ht="13.5" spans="2:11">
      <c r="B24" s="14"/>
      <c r="C24" s="24">
        <f t="shared" si="2"/>
        <v>115</v>
      </c>
      <c r="D24" s="25" t="s">
        <v>108</v>
      </c>
      <c r="E24" s="26">
        <f t="shared" si="0"/>
        <v>650900</v>
      </c>
      <c r="F24" s="25"/>
      <c r="G24" s="25"/>
      <c r="H24" s="26"/>
      <c r="I24" s="58">
        <v>0.36</v>
      </c>
      <c r="J24" s="54"/>
      <c r="K24" s="47"/>
    </row>
    <row r="25" spans="2:11">
      <c r="B25" s="14"/>
      <c r="C25" s="16"/>
      <c r="D25" s="16"/>
      <c r="E25" s="16"/>
      <c r="F25" s="16"/>
      <c r="G25" s="16"/>
      <c r="H25" s="16"/>
      <c r="I25" s="16"/>
      <c r="J25" s="16"/>
      <c r="K25" s="47"/>
    </row>
    <row r="26" spans="2:11">
      <c r="B26" s="14"/>
      <c r="C26" s="16"/>
      <c r="D26" s="16"/>
      <c r="E26" s="16"/>
      <c r="F26" s="16"/>
      <c r="G26" s="16"/>
      <c r="H26" s="16"/>
      <c r="I26" s="16"/>
      <c r="J26" s="16"/>
      <c r="K26" s="47"/>
    </row>
    <row r="27" ht="13.5" spans="2:11">
      <c r="B27" s="14"/>
      <c r="C27" s="16" t="s">
        <v>110</v>
      </c>
      <c r="D27" s="16"/>
      <c r="E27" s="16"/>
      <c r="F27" s="16"/>
      <c r="G27" s="16"/>
      <c r="H27" s="16"/>
      <c r="I27" s="16"/>
      <c r="J27" s="54"/>
      <c r="K27" s="47"/>
    </row>
    <row r="28" spans="2:11">
      <c r="B28" s="14"/>
      <c r="C28" s="27" t="s">
        <v>111</v>
      </c>
      <c r="D28" s="28"/>
      <c r="E28" s="28"/>
      <c r="F28" s="28"/>
      <c r="G28" s="28"/>
      <c r="H28" s="29"/>
      <c r="I28" s="55" t="s">
        <v>90</v>
      </c>
      <c r="J28" s="54"/>
      <c r="K28" s="47"/>
    </row>
    <row r="29" spans="2:11">
      <c r="B29" s="14"/>
      <c r="C29" s="30" t="s">
        <v>112</v>
      </c>
      <c r="D29" s="21"/>
      <c r="E29" s="21"/>
      <c r="F29" s="21">
        <f>180/12</f>
        <v>15</v>
      </c>
      <c r="G29" s="22" t="s">
        <v>108</v>
      </c>
      <c r="H29" s="22">
        <f>+F29*I9</f>
        <v>84900</v>
      </c>
      <c r="I29" s="57">
        <v>0.1</v>
      </c>
      <c r="J29" s="54"/>
      <c r="K29" s="47"/>
    </row>
    <row r="30" ht="13.5" spans="2:11">
      <c r="B30" s="14"/>
      <c r="C30" s="31" t="s">
        <v>113</v>
      </c>
      <c r="D30" s="25"/>
      <c r="E30" s="25"/>
      <c r="F30" s="32">
        <v>15</v>
      </c>
      <c r="G30" s="26" t="str">
        <f>+G29</f>
        <v>BPC</v>
      </c>
      <c r="H30" s="26">
        <f>+H29</f>
        <v>84900</v>
      </c>
      <c r="I30" s="58">
        <v>0.08</v>
      </c>
      <c r="J30" s="54"/>
      <c r="K30" s="47"/>
    </row>
    <row r="31" spans="2:11">
      <c r="B31" s="14"/>
      <c r="C31" s="33"/>
      <c r="D31" s="34"/>
      <c r="E31" s="35"/>
      <c r="F31" s="33"/>
      <c r="G31" s="34"/>
      <c r="H31" s="35"/>
      <c r="I31" s="59"/>
      <c r="J31" s="54"/>
      <c r="K31" s="47"/>
    </row>
    <row r="32" spans="2:11">
      <c r="B32" s="14"/>
      <c r="C32" s="16"/>
      <c r="D32" s="16"/>
      <c r="E32" s="16"/>
      <c r="F32" s="16"/>
      <c r="G32" s="16"/>
      <c r="H32" s="16"/>
      <c r="I32" s="54"/>
      <c r="J32" s="54"/>
      <c r="K32" s="47"/>
    </row>
    <row r="33" spans="2:11">
      <c r="B33" s="36"/>
      <c r="C33" s="37"/>
      <c r="D33" s="37"/>
      <c r="E33" s="37"/>
      <c r="F33" s="37"/>
      <c r="G33" s="37"/>
      <c r="H33" s="38"/>
      <c r="I33" s="38" t="s">
        <v>63</v>
      </c>
      <c r="J33" s="60"/>
      <c r="K33" s="61"/>
    </row>
  </sheetData>
  <protectedRanges>
    <protectedRange sqref="A2:IV9;B10:IV11;C12:I20;C22:I24;G21;D21:E21;F29:H29;D27:H28;D30:H65536;C27:C65536;I27:I65536;J12:IV65536;B12:B65536" name="Rango1"/>
  </protectedRanges>
  <mergeCells count="7">
    <mergeCell ref="C3:K3"/>
    <mergeCell ref="C4:K4"/>
    <mergeCell ref="C5:K5"/>
    <mergeCell ref="C16:E16"/>
    <mergeCell ref="F16:H16"/>
    <mergeCell ref="C29:E29"/>
    <mergeCell ref="C30:E30"/>
  </mergeCells>
  <pageMargins left="0.7" right="0.7" top="0.75" bottom="0.75" header="0.3" footer="0.3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/>
  <rangeList sheetStid="1" master=""/>
  <rangeList sheetStid="2" master="">
    <arrUserId title="Rango1" rangeCreator="" othersAccessPermission="edit"/>
  </rangeList>
  <rangeList sheetStid="3" master="">
    <arrUserId title="Rango1" rangeCreator="" othersAccessPermission="edit"/>
  </rangeList>
  <rangeList sheetStid="5" master=""/>
  <rangeList sheetStid="6" master="">
    <arrUserId title="Rango1" rangeCreator="" othersAccessPermission="edit"/>
  </rangeList>
  <rangeList sheetStid="7" master="">
    <arrUserId title="Rango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d.g.i.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Instructivo</vt:lpstr>
      <vt:lpstr>Ingresos y Deducciones</vt:lpstr>
      <vt:lpstr>Detalles de Liquidación</vt:lpstr>
      <vt:lpstr>Parámetros</vt:lpstr>
      <vt:lpstr>Ingresos antes</vt:lpstr>
      <vt:lpstr>Liquidación antes</vt:lpstr>
      <vt:lpstr>Parámetros antes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General Impositiva</dc:creator>
  <cp:lastModifiedBy>Usuario</cp:lastModifiedBy>
  <dcterms:created xsi:type="dcterms:W3CDTF">2007-04-11T12:40:00Z</dcterms:created>
  <cp:lastPrinted>2023-04-25T15:19:00Z</cp:lastPrinted>
  <dcterms:modified xsi:type="dcterms:W3CDTF">2024-03-11T17:12:56Z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1FF9F5F0E81547D7BBD4CF8328C0FB8F_13</vt:lpwstr>
  </property>
  <property fmtid="{D5CDD505-2E9C-101B-9397-08002B2CF9AE}" pid="3" name="KSOProductBuildVer">
    <vt:lpwstr>1033-12.2.0.13489</vt:lpwstr>
  </property>
</Properties>
</file>